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755" tabRatio="722" activeTab="5"/>
  </bookViews>
  <sheets>
    <sheet name="чемп 50" sheetId="1" r:id="rId1"/>
    <sheet name="чемп65" sheetId="2" r:id="rId2"/>
    <sheet name="чемп85" sheetId="3" r:id="rId3"/>
    <sheet name="чемп125" sheetId="4" r:id="rId4"/>
    <sheet name="чемп500" sheetId="5" r:id="rId5"/>
    <sheet name="чемп ветераны" sheetId="6" r:id="rId6"/>
    <sheet name="чемп хобби" sheetId="7" r:id="rId7"/>
    <sheet name="Лист1" sheetId="8" r:id="rId8"/>
  </sheets>
  <definedNames>
    <definedName name="_xlnm.Print_Area" localSheetId="3">'чемп125'!#REF!</definedName>
    <definedName name="_xlnm.Print_Area" localSheetId="1">'чемп65'!#REF!</definedName>
  </definedNames>
  <calcPr calcMode="manual" fullCalcOnLoad="1"/>
</workbook>
</file>

<file path=xl/sharedStrings.xml><?xml version="1.0" encoding="utf-8"?>
<sst xmlns="http://schemas.openxmlformats.org/spreadsheetml/2006/main" count="496" uniqueCount="182">
  <si>
    <t>Ст. №</t>
  </si>
  <si>
    <t>Фамилия,  Имя</t>
  </si>
  <si>
    <t>Мото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</si>
  <si>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</si>
  <si>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</si>
  <si>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</si>
  <si>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</si>
  <si>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</si>
  <si>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</si>
  <si>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</si>
  <si>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</si>
  <si>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</si>
  <si>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</si>
  <si>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</si>
  <si>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</si>
  <si>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</si>
  <si>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</si>
  <si>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</si>
  <si>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</si>
  <si>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</si>
  <si>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</si>
  <si>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Город (край, район, область)</t>
  </si>
  <si>
    <t>Сумма очков              в личном зачете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</si>
  <si>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хобби)</t>
    </r>
  </si>
  <si>
    <t>KAW</t>
  </si>
  <si>
    <t>HON</t>
  </si>
  <si>
    <t>КТМ</t>
  </si>
  <si>
    <t>SUZ</t>
  </si>
  <si>
    <t xml:space="preserve">Главный судья </t>
  </si>
  <si>
    <t>YAM</t>
  </si>
  <si>
    <t xml:space="preserve">Главный секретарь                                                                                    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</si>
  <si>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</si>
  <si>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</si>
  <si>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</si>
  <si>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ветераны)</t>
    </r>
  </si>
  <si>
    <t>судья Всероссийской категории                                                                                            С.А. Трутнев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</si>
  <si>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мужчины)</t>
    </r>
  </si>
  <si>
    <t>ИТОГОВЫЙ  ПРОТОКОЛ  ЛИЧНОГО  ЗАЧЕТА</t>
  </si>
  <si>
    <t>судья  Всероссийской категории                                                                                 С.А. Трутнев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</si>
  <si>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</si>
  <si>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t>Макаров Михаил</t>
  </si>
  <si>
    <t>Лукашов Артемий</t>
  </si>
  <si>
    <t>Науменко Вадим</t>
  </si>
  <si>
    <t>Челышков Макар</t>
  </si>
  <si>
    <t>Рыбалочка Георгий</t>
  </si>
  <si>
    <t>Манышев Иван</t>
  </si>
  <si>
    <t>Павлов Никита</t>
  </si>
  <si>
    <t>PW</t>
  </si>
  <si>
    <t>KTM</t>
  </si>
  <si>
    <t>Смышников Никита</t>
  </si>
  <si>
    <t>Тихов Степан</t>
  </si>
  <si>
    <t>Башмаков Денис</t>
  </si>
  <si>
    <t>Жуков Александр</t>
  </si>
  <si>
    <t>Макаров Григорий</t>
  </si>
  <si>
    <t>Цыбулин Дмитрий</t>
  </si>
  <si>
    <t>Ерохин Денис</t>
  </si>
  <si>
    <t>Лукашов Никита</t>
  </si>
  <si>
    <t>Огневский Виталий</t>
  </si>
  <si>
    <t>Ковтун Алексей</t>
  </si>
  <si>
    <t>Тарунов Александр</t>
  </si>
  <si>
    <t>Кузовов Михаил</t>
  </si>
  <si>
    <t>Ревун Александр</t>
  </si>
  <si>
    <t>Шевченко Петр</t>
  </si>
  <si>
    <t>Сидоров Артур</t>
  </si>
  <si>
    <t>Наумов Валерий</t>
  </si>
  <si>
    <t>Столяров Игорь</t>
  </si>
  <si>
    <t>Корсун Павел</t>
  </si>
  <si>
    <t>Иванов Александр</t>
  </si>
  <si>
    <t>Бекерев Илья</t>
  </si>
  <si>
    <t>Шевченко Дмитрий</t>
  </si>
  <si>
    <t>Мешков Сергей</t>
  </si>
  <si>
    <t>Маевский Александр</t>
  </si>
  <si>
    <t>Шелестюк Максим</t>
  </si>
  <si>
    <t>Верин Андрей</t>
  </si>
  <si>
    <t>Матяш Александр</t>
  </si>
  <si>
    <t>Юхнов Сергей</t>
  </si>
  <si>
    <t>Мысливец Дмитрий</t>
  </si>
  <si>
    <t>судья Всероссийской категории 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</si>
  <si>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Е.В. Старков</t>
  </si>
  <si>
    <t>судья Всероссийской категории                                                                              С.А. Трутнев</t>
  </si>
  <si>
    <t>судья Всероссийской категории                                                                                 Е.В. Старков</t>
  </si>
  <si>
    <t>судья Всероссийской категории                                                                                Е.В. Старков</t>
  </si>
  <si>
    <t>судья Всероссийской категории                                                                            С.А. Трутнев</t>
  </si>
  <si>
    <t>судья Всероссийской категории                                                                           С.А. Трутнев</t>
  </si>
  <si>
    <t>судья Всероссийской категории                                                                               Е.В. Старков</t>
  </si>
  <si>
    <t>Давиденко Михаил</t>
  </si>
  <si>
    <t>Речкалов Савелий</t>
  </si>
  <si>
    <t>Макаров Александр</t>
  </si>
  <si>
    <t>Челышков Давид</t>
  </si>
  <si>
    <t>Харченко Макар</t>
  </si>
  <si>
    <t>Тимченко Артем</t>
  </si>
  <si>
    <t>Швецов Егор</t>
  </si>
  <si>
    <t>Кондратьев Никита</t>
  </si>
  <si>
    <t>Жибарь Никита</t>
  </si>
  <si>
    <t>Назаренко Сергей</t>
  </si>
  <si>
    <t>Баев Александр</t>
  </si>
  <si>
    <t xml:space="preserve">Наумова Юлия </t>
  </si>
  <si>
    <t>Тимченко Михаил</t>
  </si>
  <si>
    <t>Полиданов Дмитрий</t>
  </si>
  <si>
    <t>Швецов Алексей</t>
  </si>
  <si>
    <t>Миронов Игорь</t>
  </si>
  <si>
    <t>Момонт Владимир</t>
  </si>
  <si>
    <t>Шевченко Глеб</t>
  </si>
  <si>
    <t>Мостовой Артем</t>
  </si>
  <si>
    <t>Изюмцев Петр</t>
  </si>
  <si>
    <t>Савельев Владимир</t>
  </si>
  <si>
    <t>Завертан Аристарх</t>
  </si>
  <si>
    <t>Быков Дмитрий</t>
  </si>
  <si>
    <t>Васёв Артем</t>
  </si>
  <si>
    <t>Некрасов Артем</t>
  </si>
  <si>
    <t>Дедусь Иван</t>
  </si>
  <si>
    <t>Кондратьев Даниил</t>
  </si>
  <si>
    <t>Карайченцев Лев</t>
  </si>
  <si>
    <t xml:space="preserve">Кубок  Приморского края по мотокроссу 2019 года                                                                                                                              </t>
  </si>
  <si>
    <t>г. Уссурийск</t>
  </si>
  <si>
    <t>г. Владивосток</t>
  </si>
  <si>
    <t>п. Новый</t>
  </si>
  <si>
    <t>п. Ливадия</t>
  </si>
  <si>
    <t>г. Дальнегорск</t>
  </si>
  <si>
    <t>Чернышев Арсений</t>
  </si>
  <si>
    <t>г. Партизанск</t>
  </si>
  <si>
    <t>Быков Игнат</t>
  </si>
  <si>
    <t>Пожарицкий Роман</t>
  </si>
  <si>
    <t>Ковалев Леон</t>
  </si>
  <si>
    <t>Болдырев Артемий</t>
  </si>
  <si>
    <t>г. Артем</t>
  </si>
  <si>
    <t>Барановский Владислав</t>
  </si>
  <si>
    <t>г. Находка</t>
  </si>
  <si>
    <t>Онуфрий Кирилл</t>
  </si>
  <si>
    <t>г. Хабаровск</t>
  </si>
  <si>
    <t>Бочкарев Иван</t>
  </si>
  <si>
    <t>п. Хороль</t>
  </si>
  <si>
    <t>Миронов Александр</t>
  </si>
  <si>
    <t>Таран Даниил</t>
  </si>
  <si>
    <t>Рыбалочка Григорий</t>
  </si>
  <si>
    <t>г. Большой Камень</t>
  </si>
  <si>
    <t>с.В.Надеждинское</t>
  </si>
  <si>
    <t>Вишневский Демид</t>
  </si>
  <si>
    <t>Соболев Степан</t>
  </si>
  <si>
    <t>Демчишин Данила</t>
  </si>
  <si>
    <t>Орехов Феликс</t>
  </si>
  <si>
    <t>с. Покровка</t>
  </si>
  <si>
    <t>с. В.Надеждинское</t>
  </si>
  <si>
    <t>п. Славянка</t>
  </si>
  <si>
    <t>Полищук Артур</t>
  </si>
  <si>
    <t>Васев Артем</t>
  </si>
  <si>
    <t>Власов Семен</t>
  </si>
  <si>
    <t xml:space="preserve">г. Владивосток </t>
  </si>
  <si>
    <t>г.Владивосток</t>
  </si>
  <si>
    <t xml:space="preserve">г. Уссурийск </t>
  </si>
  <si>
    <t>Волошин Семен</t>
  </si>
  <si>
    <t>г. Петропавловск - К.</t>
  </si>
  <si>
    <t>г.Большой Камень</t>
  </si>
  <si>
    <t>Лутков Алексей</t>
  </si>
  <si>
    <t>г. Спасск-Д.</t>
  </si>
  <si>
    <t>Буйвол Евгений</t>
  </si>
  <si>
    <t>Пантелеев Илья</t>
  </si>
  <si>
    <t>Кузнецов Кирилл</t>
  </si>
  <si>
    <t>Литвиненко Денис</t>
  </si>
  <si>
    <t>Овсянников Алексей</t>
  </si>
  <si>
    <t>Шалавин Аркадий</t>
  </si>
  <si>
    <t>Колесов Виталий</t>
  </si>
  <si>
    <t>Немцов Анатолий</t>
  </si>
  <si>
    <t>Ворожбит Дмитрий</t>
  </si>
  <si>
    <t>Парубенко Егор</t>
  </si>
  <si>
    <t>Брухтей Александр</t>
  </si>
  <si>
    <t>п. Кировский</t>
  </si>
  <si>
    <t>Дробязин Максим</t>
  </si>
  <si>
    <t>п. Новошахтинск</t>
  </si>
  <si>
    <t>Черемных Иван</t>
  </si>
  <si>
    <t>г.Лесозаводск</t>
  </si>
  <si>
    <t>Петров Владислав</t>
  </si>
  <si>
    <t>п. Кавалерово</t>
  </si>
  <si>
    <t>Хомед Денис</t>
  </si>
  <si>
    <t>Демчишин Валентин</t>
  </si>
  <si>
    <t>Саляник Владислав</t>
  </si>
  <si>
    <t>Сабуров Иван</t>
  </si>
  <si>
    <t>г. Арсеньев</t>
  </si>
  <si>
    <t>Кирик Дмитрий</t>
  </si>
  <si>
    <t>Таран Александр</t>
  </si>
  <si>
    <t>Речкунов Роман</t>
  </si>
  <si>
    <t xml:space="preserve">1 этап-г.Артем 11-12 мая, 2 этап-г.Спасск-Дальний 18-19 мая,                                                                                                                              3 этап-г.Артем 19-20 октября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</si>
</sst>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2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hidden="1"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/>
      <protection locked="0"/>
    </xf>
    <xf numFmtId="0" fontId="59" fillId="34" borderId="12" xfId="0" applyFont="1" applyFill="1" applyBorder="1" applyAlignment="1">
      <alignment horizontal="center" wrapText="1"/>
    </xf>
    <xf numFmtId="0" fontId="60" fillId="34" borderId="12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61" fillId="0" borderId="12" xfId="0" applyFont="1" applyBorder="1" applyAlignment="1">
      <alignment horizontal="center" wrapText="1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/>
      <protection locked="0"/>
    </xf>
    <xf numFmtId="0" fontId="61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/>
    </xf>
    <xf numFmtId="0" fontId="20" fillId="35" borderId="13" xfId="0" applyFont="1" applyFill="1" applyBorder="1" applyAlignment="1" applyProtection="1">
      <alignment horizontal="center" vertical="center"/>
      <protection locked="0"/>
    </xf>
    <xf numFmtId="0" fontId="20" fillId="35" borderId="12" xfId="0" applyFont="1" applyFill="1" applyBorder="1" applyAlignment="1" applyProtection="1">
      <alignment horizontal="center" vertical="center"/>
      <protection locked="0"/>
    </xf>
    <xf numFmtId="0" fontId="20" fillId="35" borderId="12" xfId="0" applyFont="1" applyFill="1" applyBorder="1" applyAlignment="1" applyProtection="1">
      <alignment horizontal="center"/>
      <protection locked="0"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0" fontId="59" fillId="0" borderId="12" xfId="0" applyFont="1" applyFill="1" applyBorder="1" applyAlignment="1" applyProtection="1">
      <alignment horizontal="left" vertical="center" wrapText="1"/>
      <protection locked="0"/>
    </xf>
    <xf numFmtId="0" fontId="59" fillId="0" borderId="12" xfId="0" applyFont="1" applyFill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9" fillId="34" borderId="12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left" vertical="center" shrinkToFit="1"/>
      <protection locked="0"/>
    </xf>
    <xf numFmtId="0" fontId="61" fillId="0" borderId="12" xfId="0" applyFont="1" applyBorder="1" applyAlignment="1">
      <alignment horizont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20" fillId="35" borderId="12" xfId="0" applyFont="1" applyFill="1" applyBorder="1" applyAlignment="1" applyProtection="1">
      <alignment horizontal="center" vertical="center" shrinkToFit="1"/>
      <protection locked="0"/>
    </xf>
    <xf numFmtId="0" fontId="21" fillId="0" borderId="11" xfId="0" applyFont="1" applyFill="1" applyBorder="1" applyAlignment="1">
      <alignment horizontal="center" vertical="center" shrinkToFit="1"/>
    </xf>
    <xf numFmtId="0" fontId="62" fillId="18" borderId="12" xfId="0" applyFont="1" applyFill="1" applyBorder="1" applyAlignment="1">
      <alignment horizontal="center" shrinkToFit="1"/>
    </xf>
    <xf numFmtId="0" fontId="12" fillId="36" borderId="12" xfId="0" applyFont="1" applyFill="1" applyBorder="1" applyAlignment="1" applyProtection="1">
      <alignment horizontal="center" vertical="center"/>
      <protection locked="0"/>
    </xf>
    <xf numFmtId="0" fontId="12" fillId="36" borderId="12" xfId="0" applyFont="1" applyFill="1" applyBorder="1" applyAlignment="1" applyProtection="1">
      <alignment horizontal="left" vertical="center"/>
      <protection locked="0"/>
    </xf>
    <xf numFmtId="0" fontId="12" fillId="36" borderId="12" xfId="0" applyFont="1" applyFill="1" applyBorder="1" applyAlignment="1" applyProtection="1">
      <alignment horizontal="left" vertical="center" wrapText="1"/>
      <protection locked="0"/>
    </xf>
    <xf numFmtId="0" fontId="16" fillId="18" borderId="14" xfId="0" applyFont="1" applyFill="1" applyBorder="1" applyAlignment="1" applyProtection="1">
      <alignment horizontal="center" vertical="center" wrapText="1"/>
      <protection locked="0"/>
    </xf>
    <xf numFmtId="0" fontId="16" fillId="18" borderId="15" xfId="0" applyFont="1" applyFill="1" applyBorder="1" applyAlignment="1" applyProtection="1">
      <alignment horizontal="center" vertical="center" wrapText="1"/>
      <protection locked="0"/>
    </xf>
    <xf numFmtId="0" fontId="16" fillId="18" borderId="1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34" borderId="14" xfId="0" applyFont="1" applyFill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34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3" fillId="34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219075</xdr:rowOff>
    </xdr:from>
    <xdr:to>
      <xdr:col>5</xdr:col>
      <xdr:colOff>666750</xdr:colOff>
      <xdr:row>1</xdr:row>
      <xdr:rowOff>1390650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381000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33</xdr:row>
      <xdr:rowOff>0</xdr:rowOff>
    </xdr:from>
    <xdr:to>
      <xdr:col>8</xdr:col>
      <xdr:colOff>419100</xdr:colOff>
      <xdr:row>33</xdr:row>
      <xdr:rowOff>0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79914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8</xdr:col>
      <xdr:colOff>0</xdr:colOff>
      <xdr:row>33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91475"/>
          <a:ext cx="684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33</xdr:row>
      <xdr:rowOff>0</xdr:rowOff>
    </xdr:from>
    <xdr:to>
      <xdr:col>8</xdr:col>
      <xdr:colOff>419100</xdr:colOff>
      <xdr:row>33</xdr:row>
      <xdr:rowOff>0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79914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8</xdr:col>
      <xdr:colOff>0</xdr:colOff>
      <xdr:row>33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91475"/>
          <a:ext cx="684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33</xdr:row>
      <xdr:rowOff>0</xdr:rowOff>
    </xdr:from>
    <xdr:to>
      <xdr:col>8</xdr:col>
      <xdr:colOff>419100</xdr:colOff>
      <xdr:row>33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79914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8</xdr:col>
      <xdr:colOff>0</xdr:colOff>
      <xdr:row>33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91475"/>
          <a:ext cx="684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33</xdr:row>
      <xdr:rowOff>0</xdr:rowOff>
    </xdr:from>
    <xdr:to>
      <xdr:col>8</xdr:col>
      <xdr:colOff>419100</xdr:colOff>
      <xdr:row>33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79914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8</xdr:col>
      <xdr:colOff>0</xdr:colOff>
      <xdr:row>33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91475"/>
          <a:ext cx="684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33</xdr:row>
      <xdr:rowOff>0</xdr:rowOff>
    </xdr:from>
    <xdr:to>
      <xdr:col>8</xdr:col>
      <xdr:colOff>419100</xdr:colOff>
      <xdr:row>33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79914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8</xdr:col>
      <xdr:colOff>0</xdr:colOff>
      <xdr:row>33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91475"/>
          <a:ext cx="684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33</xdr:row>
      <xdr:rowOff>0</xdr:rowOff>
    </xdr:from>
    <xdr:to>
      <xdr:col>8</xdr:col>
      <xdr:colOff>419100</xdr:colOff>
      <xdr:row>33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79914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33</xdr:row>
      <xdr:rowOff>0</xdr:rowOff>
    </xdr:from>
    <xdr:to>
      <xdr:col>8</xdr:col>
      <xdr:colOff>419100</xdr:colOff>
      <xdr:row>33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79914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33</xdr:row>
      <xdr:rowOff>0</xdr:rowOff>
    </xdr:from>
    <xdr:to>
      <xdr:col>8</xdr:col>
      <xdr:colOff>419100</xdr:colOff>
      <xdr:row>33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79914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1</xdr:row>
      <xdr:rowOff>85725</xdr:rowOff>
    </xdr:from>
    <xdr:to>
      <xdr:col>3</xdr:col>
      <xdr:colOff>552450</xdr:colOff>
      <xdr:row>1</xdr:row>
      <xdr:rowOff>1314450</xdr:rowOff>
    </xdr:to>
    <xdr:pic>
      <xdr:nvPicPr>
        <xdr:cNvPr id="15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247650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31</xdr:row>
      <xdr:rowOff>0</xdr:rowOff>
    </xdr:from>
    <xdr:to>
      <xdr:col>8</xdr:col>
      <xdr:colOff>419100</xdr:colOff>
      <xdr:row>31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87534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753475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753475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753475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753475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753475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753475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753475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419100</xdr:colOff>
      <xdr:row>31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87534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753475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419100</xdr:colOff>
      <xdr:row>31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87534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753475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419100</xdr:colOff>
      <xdr:row>31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87534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753475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419100</xdr:colOff>
      <xdr:row>31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87534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753475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114300</xdr:rowOff>
    </xdr:from>
    <xdr:to>
      <xdr:col>5</xdr:col>
      <xdr:colOff>685800</xdr:colOff>
      <xdr:row>1</xdr:row>
      <xdr:rowOff>1343025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76225"/>
          <a:ext cx="1381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33</xdr:row>
      <xdr:rowOff>0</xdr:rowOff>
    </xdr:from>
    <xdr:to>
      <xdr:col>8</xdr:col>
      <xdr:colOff>419100</xdr:colOff>
      <xdr:row>33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9153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33</xdr:row>
      <xdr:rowOff>0</xdr:rowOff>
    </xdr:from>
    <xdr:to>
      <xdr:col>8</xdr:col>
      <xdr:colOff>419100</xdr:colOff>
      <xdr:row>33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9153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8</xdr:col>
      <xdr:colOff>0</xdr:colOff>
      <xdr:row>33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53525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33</xdr:row>
      <xdr:rowOff>0</xdr:rowOff>
    </xdr:from>
    <xdr:to>
      <xdr:col>8</xdr:col>
      <xdr:colOff>419100</xdr:colOff>
      <xdr:row>33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9153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8</xdr:col>
      <xdr:colOff>0</xdr:colOff>
      <xdr:row>33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53525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33</xdr:row>
      <xdr:rowOff>0</xdr:rowOff>
    </xdr:from>
    <xdr:to>
      <xdr:col>8</xdr:col>
      <xdr:colOff>419100</xdr:colOff>
      <xdr:row>33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9153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8</xdr:col>
      <xdr:colOff>0</xdr:colOff>
      <xdr:row>33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53525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33</xdr:row>
      <xdr:rowOff>0</xdr:rowOff>
    </xdr:from>
    <xdr:to>
      <xdr:col>8</xdr:col>
      <xdr:colOff>419100</xdr:colOff>
      <xdr:row>33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9153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8</xdr:col>
      <xdr:colOff>0</xdr:colOff>
      <xdr:row>33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53525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33</xdr:row>
      <xdr:rowOff>0</xdr:rowOff>
    </xdr:from>
    <xdr:to>
      <xdr:col>8</xdr:col>
      <xdr:colOff>419100</xdr:colOff>
      <xdr:row>33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9153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33</xdr:row>
      <xdr:rowOff>0</xdr:rowOff>
    </xdr:from>
    <xdr:to>
      <xdr:col>8</xdr:col>
      <xdr:colOff>419100</xdr:colOff>
      <xdr:row>33</xdr:row>
      <xdr:rowOff>0</xdr:rowOff>
    </xdr:to>
    <xdr:pic>
      <xdr:nvPicPr>
        <xdr:cNvPr id="2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9153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33</xdr:row>
      <xdr:rowOff>0</xdr:rowOff>
    </xdr:from>
    <xdr:to>
      <xdr:col>8</xdr:col>
      <xdr:colOff>419100</xdr:colOff>
      <xdr:row>33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9153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895350</xdr:colOff>
      <xdr:row>1</xdr:row>
      <xdr:rowOff>66675</xdr:rowOff>
    </xdr:from>
    <xdr:to>
      <xdr:col>3</xdr:col>
      <xdr:colOff>1000125</xdr:colOff>
      <xdr:row>1</xdr:row>
      <xdr:rowOff>1390650</xdr:rowOff>
    </xdr:to>
    <xdr:pic>
      <xdr:nvPicPr>
        <xdr:cNvPr id="30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228600"/>
          <a:ext cx="1666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8</xdr:col>
      <xdr:colOff>0</xdr:colOff>
      <xdr:row>27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86700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1876425</xdr:colOff>
      <xdr:row>1</xdr:row>
      <xdr:rowOff>104775</xdr:rowOff>
    </xdr:from>
    <xdr:to>
      <xdr:col>5</xdr:col>
      <xdr:colOff>133350</xdr:colOff>
      <xdr:row>1</xdr:row>
      <xdr:rowOff>1152525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266700"/>
          <a:ext cx="1276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419100</xdr:colOff>
      <xdr:row>24</xdr:row>
      <xdr:rowOff>0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6591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24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91300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</xdr:row>
      <xdr:rowOff>0</xdr:rowOff>
    </xdr:from>
    <xdr:to>
      <xdr:col>9</xdr:col>
      <xdr:colOff>9525</xdr:colOff>
      <xdr:row>24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91300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</xdr:row>
      <xdr:rowOff>0</xdr:rowOff>
    </xdr:from>
    <xdr:to>
      <xdr:col>9</xdr:col>
      <xdr:colOff>9525</xdr:colOff>
      <xdr:row>24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91300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</xdr:row>
      <xdr:rowOff>0</xdr:rowOff>
    </xdr:from>
    <xdr:to>
      <xdr:col>9</xdr:col>
      <xdr:colOff>9525</xdr:colOff>
      <xdr:row>24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91300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</xdr:row>
      <xdr:rowOff>0</xdr:rowOff>
    </xdr:from>
    <xdr:to>
      <xdr:col>9</xdr:col>
      <xdr:colOff>9525</xdr:colOff>
      <xdr:row>24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91300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</xdr:row>
      <xdr:rowOff>0</xdr:rowOff>
    </xdr:from>
    <xdr:to>
      <xdr:col>9</xdr:col>
      <xdr:colOff>9525</xdr:colOff>
      <xdr:row>24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91300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</xdr:row>
      <xdr:rowOff>0</xdr:rowOff>
    </xdr:from>
    <xdr:to>
      <xdr:col>9</xdr:col>
      <xdr:colOff>9525</xdr:colOff>
      <xdr:row>24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91300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419100</xdr:colOff>
      <xdr:row>24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6591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24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91300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419100</xdr:colOff>
      <xdr:row>24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6591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24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91300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419100</xdr:colOff>
      <xdr:row>24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6591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24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91300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419100</xdr:colOff>
      <xdr:row>24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6591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24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91300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419100</xdr:colOff>
      <xdr:row>26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69913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419100</xdr:colOff>
      <xdr:row>26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69913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419100</xdr:colOff>
      <xdr:row>26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69913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9</xdr:col>
      <xdr:colOff>0</xdr:colOff>
      <xdr:row>26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91350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419100</xdr:colOff>
      <xdr:row>26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69913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9</xdr:col>
      <xdr:colOff>0</xdr:colOff>
      <xdr:row>26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91350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419100</xdr:colOff>
      <xdr:row>26</xdr:row>
      <xdr:rowOff>0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69913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9</xdr:col>
      <xdr:colOff>0</xdr:colOff>
      <xdr:row>26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91350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1123950</xdr:colOff>
      <xdr:row>1</xdr:row>
      <xdr:rowOff>9525</xdr:rowOff>
    </xdr:from>
    <xdr:to>
      <xdr:col>3</xdr:col>
      <xdr:colOff>828675</xdr:colOff>
      <xdr:row>1</xdr:row>
      <xdr:rowOff>1209675</xdr:rowOff>
    </xdr:to>
    <xdr:pic>
      <xdr:nvPicPr>
        <xdr:cNvPr id="26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71450"/>
          <a:ext cx="1485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31</xdr:row>
      <xdr:rowOff>0</xdr:rowOff>
    </xdr:from>
    <xdr:to>
      <xdr:col>8</xdr:col>
      <xdr:colOff>419100</xdr:colOff>
      <xdr:row>31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7324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24725"/>
          <a:ext cx="6486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324725"/>
          <a:ext cx="6486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324725"/>
          <a:ext cx="6486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324725"/>
          <a:ext cx="6486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324725"/>
          <a:ext cx="6486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324725"/>
          <a:ext cx="6486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324725"/>
          <a:ext cx="6486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419100</xdr:colOff>
      <xdr:row>31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7324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24725"/>
          <a:ext cx="6486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419100</xdr:colOff>
      <xdr:row>31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7324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24725"/>
          <a:ext cx="6486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419100</xdr:colOff>
      <xdr:row>31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7324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24725"/>
          <a:ext cx="6486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419100</xdr:colOff>
      <xdr:row>31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7324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24725"/>
          <a:ext cx="6486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1943100</xdr:colOff>
      <xdr:row>1</xdr:row>
      <xdr:rowOff>38100</xdr:rowOff>
    </xdr:from>
    <xdr:to>
      <xdr:col>5</xdr:col>
      <xdr:colOff>257175</xdr:colOff>
      <xdr:row>1</xdr:row>
      <xdr:rowOff>1038225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200025"/>
          <a:ext cx="1171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32</xdr:row>
      <xdr:rowOff>0</xdr:rowOff>
    </xdr:from>
    <xdr:to>
      <xdr:col>8</xdr:col>
      <xdr:colOff>419100</xdr:colOff>
      <xdr:row>32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7515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8</xdr:col>
      <xdr:colOff>0</xdr:colOff>
      <xdr:row>32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15225"/>
          <a:ext cx="6486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32</xdr:row>
      <xdr:rowOff>0</xdr:rowOff>
    </xdr:from>
    <xdr:to>
      <xdr:col>8</xdr:col>
      <xdr:colOff>419100</xdr:colOff>
      <xdr:row>32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7515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8</xdr:col>
      <xdr:colOff>0</xdr:colOff>
      <xdr:row>32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15225"/>
          <a:ext cx="6486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32</xdr:row>
      <xdr:rowOff>0</xdr:rowOff>
    </xdr:from>
    <xdr:to>
      <xdr:col>8</xdr:col>
      <xdr:colOff>419100</xdr:colOff>
      <xdr:row>32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7515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8</xdr:col>
      <xdr:colOff>0</xdr:colOff>
      <xdr:row>32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15225"/>
          <a:ext cx="6486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32</xdr:row>
      <xdr:rowOff>0</xdr:rowOff>
    </xdr:from>
    <xdr:to>
      <xdr:col>8</xdr:col>
      <xdr:colOff>419100</xdr:colOff>
      <xdr:row>32</xdr:row>
      <xdr:rowOff>0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7515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8</xdr:col>
      <xdr:colOff>0</xdr:colOff>
      <xdr:row>32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15225"/>
          <a:ext cx="6486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32</xdr:row>
      <xdr:rowOff>0</xdr:rowOff>
    </xdr:from>
    <xdr:to>
      <xdr:col>8</xdr:col>
      <xdr:colOff>419100</xdr:colOff>
      <xdr:row>32</xdr:row>
      <xdr:rowOff>0</xdr:rowOff>
    </xdr:to>
    <xdr:pic>
      <xdr:nvPicPr>
        <xdr:cNvPr id="2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7515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8</xdr:col>
      <xdr:colOff>0</xdr:colOff>
      <xdr:row>32</xdr:row>
      <xdr:rowOff>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15225"/>
          <a:ext cx="6486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34</xdr:row>
      <xdr:rowOff>0</xdr:rowOff>
    </xdr:from>
    <xdr:to>
      <xdr:col>8</xdr:col>
      <xdr:colOff>419100</xdr:colOff>
      <xdr:row>34</xdr:row>
      <xdr:rowOff>0</xdr:rowOff>
    </xdr:to>
    <xdr:pic>
      <xdr:nvPicPr>
        <xdr:cNvPr id="2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7915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34</xdr:row>
      <xdr:rowOff>0</xdr:rowOff>
    </xdr:from>
    <xdr:to>
      <xdr:col>8</xdr:col>
      <xdr:colOff>419100</xdr:colOff>
      <xdr:row>34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7915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34</xdr:row>
      <xdr:rowOff>0</xdr:rowOff>
    </xdr:from>
    <xdr:to>
      <xdr:col>8</xdr:col>
      <xdr:colOff>419100</xdr:colOff>
      <xdr:row>34</xdr:row>
      <xdr:rowOff>0</xdr:rowOff>
    </xdr:to>
    <xdr:pic>
      <xdr:nvPicPr>
        <xdr:cNvPr id="3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7915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0</xdr:row>
      <xdr:rowOff>142875</xdr:rowOff>
    </xdr:from>
    <xdr:to>
      <xdr:col>3</xdr:col>
      <xdr:colOff>714375</xdr:colOff>
      <xdr:row>1</xdr:row>
      <xdr:rowOff>1076325</xdr:rowOff>
    </xdr:to>
    <xdr:pic>
      <xdr:nvPicPr>
        <xdr:cNvPr id="31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1625" y="142875"/>
          <a:ext cx="1352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0</xdr:row>
      <xdr:rowOff>342900</xdr:rowOff>
    </xdr:from>
    <xdr:to>
      <xdr:col>5</xdr:col>
      <xdr:colOff>295275</xdr:colOff>
      <xdr:row>0</xdr:row>
      <xdr:rowOff>1466850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342900"/>
          <a:ext cx="1362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22</xdr:row>
      <xdr:rowOff>0</xdr:rowOff>
    </xdr:from>
    <xdr:to>
      <xdr:col>8</xdr:col>
      <xdr:colOff>419100</xdr:colOff>
      <xdr:row>22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5943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8</xdr:col>
      <xdr:colOff>0</xdr:colOff>
      <xdr:row>22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43600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22</xdr:row>
      <xdr:rowOff>0</xdr:rowOff>
    </xdr:from>
    <xdr:to>
      <xdr:col>8</xdr:col>
      <xdr:colOff>419100</xdr:colOff>
      <xdr:row>22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5943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8</xdr:col>
      <xdr:colOff>0</xdr:colOff>
      <xdr:row>22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43600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22</xdr:row>
      <xdr:rowOff>0</xdr:rowOff>
    </xdr:from>
    <xdr:to>
      <xdr:col>8</xdr:col>
      <xdr:colOff>419100</xdr:colOff>
      <xdr:row>22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5943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8</xdr:col>
      <xdr:colOff>0</xdr:colOff>
      <xdr:row>22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43600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419100</xdr:colOff>
      <xdr:row>0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05550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05550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05550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05550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05550"/>
          <a:ext cx="6562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22</xdr:row>
      <xdr:rowOff>0</xdr:rowOff>
    </xdr:from>
    <xdr:to>
      <xdr:col>8</xdr:col>
      <xdr:colOff>419100</xdr:colOff>
      <xdr:row>22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5943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22</xdr:row>
      <xdr:rowOff>0</xdr:rowOff>
    </xdr:from>
    <xdr:to>
      <xdr:col>8</xdr:col>
      <xdr:colOff>419100</xdr:colOff>
      <xdr:row>22</xdr:row>
      <xdr:rowOff>0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5943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22</xdr:row>
      <xdr:rowOff>0</xdr:rowOff>
    </xdr:from>
    <xdr:to>
      <xdr:col>8</xdr:col>
      <xdr:colOff>419100</xdr:colOff>
      <xdr:row>22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5943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209550</xdr:rowOff>
    </xdr:from>
    <xdr:to>
      <xdr:col>3</xdr:col>
      <xdr:colOff>657225</xdr:colOff>
      <xdr:row>0</xdr:row>
      <xdr:rowOff>1533525</xdr:rowOff>
    </xdr:to>
    <xdr:pic>
      <xdr:nvPicPr>
        <xdr:cNvPr id="26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209550"/>
          <a:ext cx="15335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1733550</xdr:colOff>
      <xdr:row>1</xdr:row>
      <xdr:rowOff>247650</xdr:rowOff>
    </xdr:from>
    <xdr:to>
      <xdr:col>5</xdr:col>
      <xdr:colOff>85725</xdr:colOff>
      <xdr:row>1</xdr:row>
      <xdr:rowOff>1333500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09575"/>
          <a:ext cx="1323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419100</xdr:colOff>
      <xdr:row>30</xdr:row>
      <xdr:rowOff>0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7533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53350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419100</xdr:colOff>
      <xdr:row>30</xdr:row>
      <xdr:rowOff>0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7533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53350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419100</xdr:colOff>
      <xdr:row>30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7533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53350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419100</xdr:colOff>
      <xdr:row>30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7533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53350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419100</xdr:colOff>
      <xdr:row>30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7533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53350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32</xdr:row>
      <xdr:rowOff>0</xdr:rowOff>
    </xdr:from>
    <xdr:to>
      <xdr:col>9</xdr:col>
      <xdr:colOff>419100</xdr:colOff>
      <xdr:row>32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8153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53400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32</xdr:row>
      <xdr:rowOff>0</xdr:rowOff>
    </xdr:from>
    <xdr:to>
      <xdr:col>9</xdr:col>
      <xdr:colOff>419100</xdr:colOff>
      <xdr:row>32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8153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53400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32</xdr:row>
      <xdr:rowOff>0</xdr:rowOff>
    </xdr:from>
    <xdr:to>
      <xdr:col>9</xdr:col>
      <xdr:colOff>419100</xdr:colOff>
      <xdr:row>32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8153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53400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32</xdr:row>
      <xdr:rowOff>0</xdr:rowOff>
    </xdr:from>
    <xdr:to>
      <xdr:col>9</xdr:col>
      <xdr:colOff>419100</xdr:colOff>
      <xdr:row>32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8153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53400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32</xdr:row>
      <xdr:rowOff>0</xdr:rowOff>
    </xdr:from>
    <xdr:to>
      <xdr:col>9</xdr:col>
      <xdr:colOff>419100</xdr:colOff>
      <xdr:row>32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8153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53400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419100</xdr:colOff>
      <xdr:row>27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153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9</xdr:col>
      <xdr:colOff>0</xdr:colOff>
      <xdr:row>27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53275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419100</xdr:colOff>
      <xdr:row>27</xdr:row>
      <xdr:rowOff>0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153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9</xdr:col>
      <xdr:colOff>0</xdr:colOff>
      <xdr:row>27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53275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419100</xdr:colOff>
      <xdr:row>27</xdr:row>
      <xdr:rowOff>0</xdr:rowOff>
    </xdr:to>
    <xdr:pic>
      <xdr:nvPicPr>
        <xdr:cNvPr id="2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153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9</xdr:col>
      <xdr:colOff>0</xdr:colOff>
      <xdr:row>27</xdr:row>
      <xdr:rowOff>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53275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419100</xdr:colOff>
      <xdr:row>27</xdr:row>
      <xdr:rowOff>0</xdr:rowOff>
    </xdr:to>
    <xdr:pic>
      <xdr:nvPicPr>
        <xdr:cNvPr id="2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153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9</xdr:col>
      <xdr:colOff>0</xdr:colOff>
      <xdr:row>27</xdr:row>
      <xdr:rowOff>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53275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419100</xdr:colOff>
      <xdr:row>27</xdr:row>
      <xdr:rowOff>0</xdr:rowOff>
    </xdr:to>
    <xdr:pic>
      <xdr:nvPicPr>
        <xdr:cNvPr id="3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153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9</xdr:col>
      <xdr:colOff>0</xdr:colOff>
      <xdr:row>27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53275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419100</xdr:colOff>
      <xdr:row>29</xdr:row>
      <xdr:rowOff>0</xdr:rowOff>
    </xdr:to>
    <xdr:pic>
      <xdr:nvPicPr>
        <xdr:cNvPr id="3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5533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29</xdr:row>
      <xdr:rowOff>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53325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419100</xdr:colOff>
      <xdr:row>29</xdr:row>
      <xdr:rowOff>0</xdr:rowOff>
    </xdr:to>
    <xdr:pic>
      <xdr:nvPicPr>
        <xdr:cNvPr id="3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5533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29</xdr:row>
      <xdr:rowOff>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53325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419100</xdr:colOff>
      <xdr:row>29</xdr:row>
      <xdr:rowOff>0</xdr:rowOff>
    </xdr:to>
    <xdr:pic>
      <xdr:nvPicPr>
        <xdr:cNvPr id="3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5533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29</xdr:row>
      <xdr:rowOff>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53325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419100</xdr:colOff>
      <xdr:row>29</xdr:row>
      <xdr:rowOff>0</xdr:rowOff>
    </xdr:to>
    <xdr:pic>
      <xdr:nvPicPr>
        <xdr:cNvPr id="3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5533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29</xdr:row>
      <xdr:rowOff>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53325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419100</xdr:colOff>
      <xdr:row>29</xdr:row>
      <xdr:rowOff>0</xdr:rowOff>
    </xdr:to>
    <xdr:pic>
      <xdr:nvPicPr>
        <xdr:cNvPr id="4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75533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29</xdr:row>
      <xdr:rowOff>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53325"/>
          <a:ext cx="726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990600</xdr:colOff>
      <xdr:row>1</xdr:row>
      <xdr:rowOff>152400</xdr:rowOff>
    </xdr:from>
    <xdr:to>
      <xdr:col>3</xdr:col>
      <xdr:colOff>561975</xdr:colOff>
      <xdr:row>1</xdr:row>
      <xdr:rowOff>1447800</xdr:rowOff>
    </xdr:to>
    <xdr:pic>
      <xdr:nvPicPr>
        <xdr:cNvPr id="4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314325"/>
          <a:ext cx="1504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5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65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65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65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65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65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65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1724025</xdr:colOff>
      <xdr:row>0</xdr:row>
      <xdr:rowOff>180975</xdr:rowOff>
    </xdr:from>
    <xdr:to>
      <xdr:col>5</xdr:col>
      <xdr:colOff>238125</xdr:colOff>
      <xdr:row>0</xdr:row>
      <xdr:rowOff>1371600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80975"/>
          <a:ext cx="13239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32</xdr:row>
      <xdr:rowOff>0</xdr:rowOff>
    </xdr:from>
    <xdr:to>
      <xdr:col>8</xdr:col>
      <xdr:colOff>419100</xdr:colOff>
      <xdr:row>32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7572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32</xdr:row>
      <xdr:rowOff>0</xdr:rowOff>
    </xdr:from>
    <xdr:to>
      <xdr:col>8</xdr:col>
      <xdr:colOff>419100</xdr:colOff>
      <xdr:row>32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7572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8</xdr:col>
      <xdr:colOff>0</xdr:colOff>
      <xdr:row>32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72375"/>
          <a:ext cx="665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32</xdr:row>
      <xdr:rowOff>0</xdr:rowOff>
    </xdr:from>
    <xdr:to>
      <xdr:col>8</xdr:col>
      <xdr:colOff>419100</xdr:colOff>
      <xdr:row>32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7572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8</xdr:col>
      <xdr:colOff>0</xdr:colOff>
      <xdr:row>32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72375"/>
          <a:ext cx="665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419100</xdr:colOff>
      <xdr:row>0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5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81875"/>
          <a:ext cx="665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81875"/>
          <a:ext cx="665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81875"/>
          <a:ext cx="665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81875"/>
          <a:ext cx="665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81875"/>
          <a:ext cx="665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0</xdr:row>
      <xdr:rowOff>28575</xdr:rowOff>
    </xdr:from>
    <xdr:to>
      <xdr:col>3</xdr:col>
      <xdr:colOff>476250</xdr:colOff>
      <xdr:row>0</xdr:row>
      <xdr:rowOff>1362075</xdr:rowOff>
    </xdr:to>
    <xdr:pic>
      <xdr:nvPicPr>
        <xdr:cNvPr id="2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28575"/>
          <a:ext cx="1524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pageSetUpPr fitToPage="1"/>
  </sheetPr>
  <dimension ref="A2:IO34"/>
  <sheetViews>
    <sheetView zoomScalePageLayoutView="0" workbookViewId="0" topLeftCell="A4">
      <selection activeCell="A5" sqref="A5:I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8.00390625" style="1" customWidth="1"/>
    <col min="4" max="4" width="29.00390625" style="1" customWidth="1"/>
    <col min="5" max="5" width="10.140625" style="1" customWidth="1"/>
    <col min="6" max="6" width="17.140625" style="1" customWidth="1"/>
    <col min="7" max="7" width="4.00390625" style="1" customWidth="1"/>
    <col min="8" max="8" width="4.7109375" style="1" customWidth="1"/>
    <col min="9" max="9" width="9.140625" style="1" customWidth="1"/>
    <col min="10" max="10" width="0.71875" style="1" hidden="1" customWidth="1"/>
    <col min="11" max="11" width="0" style="0" hidden="1" customWidth="1"/>
    <col min="12" max="12" width="7.57421875" style="1" hidden="1" customWidth="1"/>
    <col min="13" max="124" width="7.140625" style="1" hidden="1" customWidth="1"/>
    <col min="125" max="127" width="0" style="0" hidden="1" customWidth="1"/>
    <col min="128" max="141" width="8.57421875" style="1" hidden="1" customWidth="1"/>
    <col min="142" max="143" width="7.140625" style="1" hidden="1" customWidth="1"/>
    <col min="144" max="144" width="8.57421875" style="1" hidden="1" customWidth="1"/>
    <col min="145" max="145" width="8.7109375" style="2" hidden="1" customWidth="1"/>
    <col min="146" max="146" width="6.140625" style="2" hidden="1" customWidth="1"/>
    <col min="147" max="147" width="8.00390625" style="2" hidden="1" customWidth="1"/>
    <col min="148" max="148" width="3.7109375" style="2" hidden="1" customWidth="1"/>
    <col min="149" max="149" width="9.140625" style="2" hidden="1" customWidth="1"/>
    <col min="150" max="150" width="10.00390625" style="1" hidden="1" customWidth="1"/>
    <col min="151" max="151" width="8.140625" style="1" hidden="1" customWidth="1"/>
    <col min="152" max="152" width="7.57421875" style="1" hidden="1" customWidth="1"/>
    <col min="153" max="153" width="9.57421875" style="1" hidden="1" customWidth="1"/>
    <col min="154" max="154" width="5.57421875" style="1" hidden="1" customWidth="1"/>
    <col min="155" max="156" width="5.421875" style="1" hidden="1" customWidth="1"/>
    <col min="157" max="202" width="3.7109375" style="1" hidden="1" customWidth="1"/>
    <col min="203" max="203" width="7.421875" style="1" hidden="1" customWidth="1"/>
    <col min="204" max="224" width="3.7109375" style="1" hidden="1" customWidth="1"/>
    <col min="225" max="225" width="5.421875" style="1" hidden="1" customWidth="1"/>
    <col min="226" max="226" width="5.7109375" style="1" hidden="1" customWidth="1"/>
    <col min="227" max="238" width="3.7109375" style="1" hidden="1" customWidth="1"/>
    <col min="239" max="239" width="16.8515625" style="1" hidden="1" customWidth="1"/>
    <col min="240" max="240" width="17.57421875" style="1" hidden="1" customWidth="1"/>
    <col min="241" max="241" width="15.00390625" style="1" hidden="1" customWidth="1"/>
    <col min="242" max="242" width="16.7109375" style="1" hidden="1" customWidth="1"/>
    <col min="243" max="243" width="23.28125" style="1" hidden="1" customWidth="1"/>
    <col min="244" max="244" width="36.00390625" style="1" hidden="1" customWidth="1"/>
    <col min="245" max="245" width="15.421875" style="1" hidden="1" customWidth="1"/>
    <col min="246" max="246" width="12.140625" style="1" hidden="1" customWidth="1"/>
    <col min="247" max="247" width="13.57421875" style="1" hidden="1" customWidth="1"/>
    <col min="248" max="248" width="21.7109375" style="1" hidden="1" customWidth="1"/>
    <col min="249" max="249" width="25.28125" style="1" hidden="1" customWidth="1"/>
    <col min="250" max="250" width="17.140625" style="1" hidden="1" customWidth="1"/>
    <col min="251" max="251" width="12.421875" style="1" hidden="1" customWidth="1"/>
    <col min="252" max="254" width="13.28125" style="1" hidden="1" customWidth="1"/>
    <col min="255" max="16384" width="11.8515625" style="1" hidden="1" customWidth="1"/>
  </cols>
  <sheetData>
    <row r="2" spans="1:9" ht="126" customHeight="1">
      <c r="A2" s="21"/>
      <c r="B2" s="22"/>
      <c r="C2" s="22"/>
      <c r="D2" s="22"/>
      <c r="E2" s="22"/>
      <c r="F2" s="22"/>
      <c r="G2" s="22"/>
      <c r="H2" s="22"/>
      <c r="I2" s="22"/>
    </row>
    <row r="3" spans="1:9" ht="14.25" customHeight="1">
      <c r="A3" s="88" t="s">
        <v>113</v>
      </c>
      <c r="B3" s="88"/>
      <c r="C3" s="88"/>
      <c r="D3" s="88"/>
      <c r="E3" s="88"/>
      <c r="F3" s="88"/>
      <c r="G3" s="88"/>
      <c r="H3" s="88"/>
      <c r="I3" s="24"/>
    </row>
    <row r="4" spans="1:9" ht="15" customHeight="1">
      <c r="A4" s="88" t="s">
        <v>37</v>
      </c>
      <c r="B4" s="88"/>
      <c r="C4" s="88"/>
      <c r="D4" s="88"/>
      <c r="E4" s="88"/>
      <c r="F4" s="88"/>
      <c r="G4" s="88"/>
      <c r="H4" s="88"/>
      <c r="I4" s="25"/>
    </row>
    <row r="5" spans="1:9" ht="45" customHeight="1">
      <c r="A5" s="89" t="s">
        <v>181</v>
      </c>
      <c r="B5" s="89"/>
      <c r="C5" s="89"/>
      <c r="D5" s="89"/>
      <c r="E5" s="89"/>
      <c r="F5" s="89"/>
      <c r="G5" s="89"/>
      <c r="H5" s="89"/>
      <c r="I5" s="89"/>
    </row>
    <row r="6" spans="1:9" ht="19.5" customHeight="1" thickBot="1">
      <c r="A6" s="90" t="s">
        <v>39</v>
      </c>
      <c r="B6" s="90"/>
      <c r="C6" s="90"/>
      <c r="D6" s="90"/>
      <c r="E6" s="90"/>
      <c r="F6" s="90"/>
      <c r="G6" s="90"/>
      <c r="H6" s="90"/>
      <c r="I6" s="90"/>
    </row>
    <row r="7" spans="1:149" ht="13.5" customHeight="1">
      <c r="A7" s="91" t="s">
        <v>19</v>
      </c>
      <c r="B7" s="93" t="s">
        <v>0</v>
      </c>
      <c r="C7" s="93" t="s">
        <v>1</v>
      </c>
      <c r="D7" s="96" t="s">
        <v>21</v>
      </c>
      <c r="E7" s="96" t="s">
        <v>2</v>
      </c>
      <c r="F7" s="84" t="s">
        <v>22</v>
      </c>
      <c r="G7"/>
      <c r="K7" s="1"/>
      <c r="DQ7"/>
      <c r="DR7"/>
      <c r="DS7"/>
      <c r="DU7" s="1"/>
      <c r="DV7" s="1"/>
      <c r="DW7" s="1"/>
      <c r="EK7" s="2"/>
      <c r="EL7" s="2"/>
      <c r="EM7" s="2"/>
      <c r="EN7" s="2"/>
      <c r="EP7" s="1"/>
      <c r="EQ7" s="1"/>
      <c r="ER7" s="1"/>
      <c r="ES7" s="1"/>
    </row>
    <row r="8" spans="1:149" ht="12.75" customHeight="1">
      <c r="A8" s="92"/>
      <c r="B8" s="94"/>
      <c r="C8" s="94"/>
      <c r="D8" s="97"/>
      <c r="E8" s="97"/>
      <c r="F8" s="85"/>
      <c r="G8"/>
      <c r="K8" s="1"/>
      <c r="DQ8"/>
      <c r="DR8"/>
      <c r="DS8"/>
      <c r="DU8" s="1"/>
      <c r="DV8" s="1"/>
      <c r="DW8" s="1"/>
      <c r="EK8" s="2"/>
      <c r="EL8" s="2"/>
      <c r="EM8" s="2"/>
      <c r="EN8" s="2"/>
      <c r="EP8" s="1"/>
      <c r="EQ8" s="1"/>
      <c r="ER8" s="1"/>
      <c r="ES8" s="1"/>
    </row>
    <row r="9" spans="1:149" ht="9.75" customHeight="1">
      <c r="A9" s="92"/>
      <c r="B9" s="95"/>
      <c r="C9" s="95"/>
      <c r="D9" s="97"/>
      <c r="E9" s="98"/>
      <c r="F9" s="86"/>
      <c r="G9"/>
      <c r="K9" s="1"/>
      <c r="DQ9"/>
      <c r="DR9"/>
      <c r="DS9"/>
      <c r="DU9" s="1"/>
      <c r="DV9" s="1"/>
      <c r="DW9" s="1"/>
      <c r="EK9" s="2"/>
      <c r="EL9" s="2"/>
      <c r="EM9" s="2"/>
      <c r="EN9" s="2"/>
      <c r="EP9" s="1"/>
      <c r="EQ9" s="1"/>
      <c r="ER9" s="1"/>
      <c r="ES9" s="1"/>
    </row>
    <row r="10" spans="1:145" s="28" customFormat="1" ht="15" customHeight="1">
      <c r="A10" s="73">
        <v>1</v>
      </c>
      <c r="B10" s="34">
        <v>61</v>
      </c>
      <c r="C10" s="58" t="s">
        <v>75</v>
      </c>
      <c r="D10" s="58" t="s">
        <v>114</v>
      </c>
      <c r="E10" s="77" t="s">
        <v>48</v>
      </c>
      <c r="F10" s="66">
        <v>138</v>
      </c>
      <c r="G10" s="51"/>
      <c r="DQ10" s="51"/>
      <c r="DR10" s="51"/>
      <c r="DS10" s="51"/>
      <c r="EK10" s="52"/>
      <c r="EL10" s="52"/>
      <c r="EM10" s="52"/>
      <c r="EN10" s="52"/>
      <c r="EO10" s="52"/>
    </row>
    <row r="11" spans="1:145" s="28" customFormat="1" ht="15" customHeight="1">
      <c r="A11" s="73">
        <v>2</v>
      </c>
      <c r="B11" s="34">
        <v>17</v>
      </c>
      <c r="C11" s="58" t="s">
        <v>110</v>
      </c>
      <c r="D11" s="58" t="s">
        <v>115</v>
      </c>
      <c r="E11" s="77" t="s">
        <v>48</v>
      </c>
      <c r="F11" s="66">
        <v>132</v>
      </c>
      <c r="G11" s="51"/>
      <c r="DQ11" s="51"/>
      <c r="DR11" s="51"/>
      <c r="DS11" s="51"/>
      <c r="EK11" s="52"/>
      <c r="EL11" s="52"/>
      <c r="EM11" s="52"/>
      <c r="EN11" s="52"/>
      <c r="EO11" s="52"/>
    </row>
    <row r="12" spans="1:249" s="39" customFormat="1" ht="15" customHeight="1">
      <c r="A12" s="73">
        <v>3</v>
      </c>
      <c r="B12" s="34">
        <v>7</v>
      </c>
      <c r="C12" s="57" t="s">
        <v>87</v>
      </c>
      <c r="D12" s="58" t="s">
        <v>116</v>
      </c>
      <c r="E12" s="77" t="s">
        <v>48</v>
      </c>
      <c r="F12" s="66">
        <v>114</v>
      </c>
      <c r="G12" s="36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</row>
    <row r="13" spans="1:145" s="28" customFormat="1" ht="15" customHeight="1">
      <c r="A13" s="73">
        <v>4</v>
      </c>
      <c r="B13" s="34">
        <v>88</v>
      </c>
      <c r="C13" s="58" t="s">
        <v>111</v>
      </c>
      <c r="D13" s="58" t="s">
        <v>115</v>
      </c>
      <c r="E13" s="77" t="s">
        <v>48</v>
      </c>
      <c r="F13" s="66">
        <v>109</v>
      </c>
      <c r="G13" s="51"/>
      <c r="DQ13" s="51"/>
      <c r="DR13" s="51"/>
      <c r="DS13" s="51"/>
      <c r="EK13" s="52"/>
      <c r="EL13" s="52"/>
      <c r="EM13" s="52"/>
      <c r="EN13" s="52"/>
      <c r="EO13" s="52"/>
    </row>
    <row r="14" spans="1:145" s="28" customFormat="1" ht="15" customHeight="1">
      <c r="A14" s="73">
        <v>5</v>
      </c>
      <c r="B14" s="34">
        <v>85</v>
      </c>
      <c r="C14" s="58" t="s">
        <v>91</v>
      </c>
      <c r="D14" s="58" t="s">
        <v>117</v>
      </c>
      <c r="E14" s="77" t="s">
        <v>48</v>
      </c>
      <c r="F14" s="66">
        <v>102</v>
      </c>
      <c r="G14" s="51"/>
      <c r="DQ14" s="51"/>
      <c r="DR14" s="51"/>
      <c r="DS14" s="51"/>
      <c r="EK14" s="52"/>
      <c r="EL14" s="52"/>
      <c r="EM14" s="52"/>
      <c r="EN14" s="52"/>
      <c r="EO14" s="52"/>
    </row>
    <row r="15" spans="1:249" s="39" customFormat="1" ht="15" customHeight="1">
      <c r="A15" s="73">
        <v>6</v>
      </c>
      <c r="B15" s="34">
        <v>50</v>
      </c>
      <c r="C15" s="58" t="s">
        <v>88</v>
      </c>
      <c r="D15" s="58" t="s">
        <v>115</v>
      </c>
      <c r="E15" s="77" t="s">
        <v>48</v>
      </c>
      <c r="F15" s="66">
        <v>87</v>
      </c>
      <c r="G15" s="36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6"/>
      <c r="IL15" s="36"/>
      <c r="IM15" s="36"/>
      <c r="IN15" s="36"/>
      <c r="IO15" s="38"/>
    </row>
    <row r="16" spans="1:249" s="39" customFormat="1" ht="15" customHeight="1">
      <c r="A16" s="73">
        <v>7</v>
      </c>
      <c r="B16" s="34">
        <v>55</v>
      </c>
      <c r="C16" s="58" t="s">
        <v>46</v>
      </c>
      <c r="D16" s="58" t="s">
        <v>115</v>
      </c>
      <c r="E16" s="77" t="s">
        <v>48</v>
      </c>
      <c r="F16" s="66">
        <v>66</v>
      </c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6"/>
      <c r="IL16" s="36"/>
      <c r="IM16" s="36"/>
      <c r="IN16" s="36"/>
      <c r="IO16" s="38"/>
    </row>
    <row r="17" spans="1:249" s="39" customFormat="1" ht="15" customHeight="1">
      <c r="A17" s="73">
        <v>8</v>
      </c>
      <c r="B17" s="34">
        <v>70</v>
      </c>
      <c r="C17" s="58" t="s">
        <v>90</v>
      </c>
      <c r="D17" s="58" t="s">
        <v>118</v>
      </c>
      <c r="E17" s="77" t="s">
        <v>47</v>
      </c>
      <c r="F17" s="78">
        <v>60</v>
      </c>
      <c r="G17" s="36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6"/>
      <c r="IL17" s="36"/>
      <c r="IM17" s="36"/>
      <c r="IN17" s="36"/>
      <c r="IO17" s="38"/>
    </row>
    <row r="18" spans="1:249" s="39" customFormat="1" ht="15" customHeight="1">
      <c r="A18" s="73">
        <v>9</v>
      </c>
      <c r="B18" s="34">
        <v>33</v>
      </c>
      <c r="C18" s="58" t="s">
        <v>112</v>
      </c>
      <c r="D18" s="58" t="s">
        <v>115</v>
      </c>
      <c r="E18" s="77" t="s">
        <v>47</v>
      </c>
      <c r="F18" s="78">
        <v>55</v>
      </c>
      <c r="G18" s="36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6"/>
      <c r="IL18" s="36"/>
      <c r="IM18" s="36"/>
      <c r="IN18" s="36"/>
      <c r="IO18" s="38"/>
    </row>
    <row r="19" spans="1:145" s="28" customFormat="1" ht="15" customHeight="1">
      <c r="A19" s="73">
        <v>10</v>
      </c>
      <c r="B19" s="34">
        <v>77</v>
      </c>
      <c r="C19" s="58" t="s">
        <v>119</v>
      </c>
      <c r="D19" s="58" t="s">
        <v>120</v>
      </c>
      <c r="E19" s="77" t="s">
        <v>47</v>
      </c>
      <c r="F19" s="78">
        <v>50</v>
      </c>
      <c r="G19" s="51"/>
      <c r="DQ19" s="51"/>
      <c r="DR19" s="51"/>
      <c r="DS19" s="51"/>
      <c r="EK19" s="52"/>
      <c r="EL19" s="52"/>
      <c r="EM19" s="52"/>
      <c r="EN19" s="52"/>
      <c r="EO19" s="52"/>
    </row>
    <row r="20" spans="1:145" s="28" customFormat="1" ht="15" customHeight="1">
      <c r="A20" s="73">
        <v>11</v>
      </c>
      <c r="B20" s="34">
        <v>7</v>
      </c>
      <c r="C20" s="58" t="s">
        <v>121</v>
      </c>
      <c r="D20" s="58" t="s">
        <v>115</v>
      </c>
      <c r="E20" s="77" t="s">
        <v>47</v>
      </c>
      <c r="F20" s="78">
        <v>45</v>
      </c>
      <c r="G20" s="51"/>
      <c r="DQ20" s="51"/>
      <c r="DR20" s="51"/>
      <c r="DS20" s="51"/>
      <c r="EK20" s="52"/>
      <c r="EL20" s="52"/>
      <c r="EM20" s="52"/>
      <c r="EN20" s="52"/>
      <c r="EO20" s="52"/>
    </row>
    <row r="21" spans="1:6" ht="18.75">
      <c r="A21" s="73">
        <v>12</v>
      </c>
      <c r="B21" s="34">
        <v>12</v>
      </c>
      <c r="C21" s="58" t="s">
        <v>122</v>
      </c>
      <c r="D21" s="58" t="s">
        <v>118</v>
      </c>
      <c r="E21" s="77" t="s">
        <v>47</v>
      </c>
      <c r="F21" s="78">
        <v>40</v>
      </c>
    </row>
    <row r="22" spans="1:6" ht="15" customHeight="1">
      <c r="A22" s="73">
        <v>13</v>
      </c>
      <c r="B22" s="34">
        <v>28</v>
      </c>
      <c r="C22" s="58" t="s">
        <v>123</v>
      </c>
      <c r="D22" s="58" t="s">
        <v>115</v>
      </c>
      <c r="E22" s="77" t="s">
        <v>47</v>
      </c>
      <c r="F22" s="78">
        <v>35</v>
      </c>
    </row>
    <row r="23" spans="1:6" ht="15" customHeight="1">
      <c r="A23" s="73">
        <v>14</v>
      </c>
      <c r="B23" s="34">
        <v>369</v>
      </c>
      <c r="C23" s="58" t="s">
        <v>124</v>
      </c>
      <c r="D23" s="58" t="s">
        <v>125</v>
      </c>
      <c r="E23" s="77" t="s">
        <v>47</v>
      </c>
      <c r="F23" s="80">
        <v>30</v>
      </c>
    </row>
    <row r="24" spans="1:6" ht="15" customHeight="1">
      <c r="A24" s="73">
        <v>15</v>
      </c>
      <c r="B24" s="34">
        <v>17</v>
      </c>
      <c r="C24" s="58" t="s">
        <v>126</v>
      </c>
      <c r="D24" s="58" t="s">
        <v>127</v>
      </c>
      <c r="E24" s="77" t="s">
        <v>47</v>
      </c>
      <c r="F24" s="80">
        <v>25</v>
      </c>
    </row>
    <row r="25" spans="1:6" ht="14.25" customHeight="1">
      <c r="A25" s="73">
        <v>16</v>
      </c>
      <c r="B25" s="34"/>
      <c r="C25" s="58"/>
      <c r="D25" s="58"/>
      <c r="E25" s="79"/>
      <c r="F25" s="80"/>
    </row>
    <row r="26" spans="1:6" ht="15" customHeight="1">
      <c r="A26" s="73">
        <v>17</v>
      </c>
      <c r="B26" s="74"/>
      <c r="C26" s="75"/>
      <c r="D26" s="76"/>
      <c r="E26" s="79"/>
      <c r="F26" s="80"/>
    </row>
    <row r="27" spans="1:6" ht="15" customHeight="1">
      <c r="A27" s="73">
        <v>18</v>
      </c>
      <c r="B27" s="74"/>
      <c r="C27" s="75"/>
      <c r="D27" s="76"/>
      <c r="E27" s="79"/>
      <c r="F27" s="80"/>
    </row>
    <row r="28" spans="1:6" ht="15" customHeight="1">
      <c r="A28" s="73">
        <v>20</v>
      </c>
      <c r="B28" s="74"/>
      <c r="C28" s="75"/>
      <c r="D28" s="76"/>
      <c r="E28" s="79"/>
      <c r="F28" s="80"/>
    </row>
    <row r="29" spans="1:6" ht="15" customHeight="1">
      <c r="A29" s="73">
        <v>19</v>
      </c>
      <c r="B29" s="74"/>
      <c r="C29" s="75"/>
      <c r="D29" s="76"/>
      <c r="E29" s="79"/>
      <c r="F29" s="80"/>
    </row>
    <row r="31" spans="1:9" ht="15">
      <c r="A31" s="61" t="s">
        <v>20</v>
      </c>
      <c r="B31" s="61"/>
      <c r="C31" s="61"/>
      <c r="D31" s="61"/>
      <c r="E31" s="61"/>
      <c r="F31" s="61"/>
      <c r="G31" s="61"/>
      <c r="H31" s="61"/>
      <c r="I31" s="62"/>
    </row>
    <row r="32" spans="1:9" ht="15">
      <c r="A32" s="87" t="s">
        <v>77</v>
      </c>
      <c r="B32" s="87"/>
      <c r="C32" s="87"/>
      <c r="D32" s="87"/>
      <c r="E32" s="87"/>
      <c r="F32" s="87"/>
      <c r="G32" s="87"/>
      <c r="H32" s="87"/>
      <c r="I32" s="87"/>
    </row>
    <row r="33" spans="1:9" ht="15">
      <c r="A33" s="87" t="s">
        <v>30</v>
      </c>
      <c r="B33" s="87"/>
      <c r="C33" s="87"/>
      <c r="D33" s="87"/>
      <c r="E33" s="87"/>
      <c r="F33" s="87"/>
      <c r="G33" s="87"/>
      <c r="H33" s="87"/>
      <c r="I33" s="62"/>
    </row>
    <row r="34" spans="1:9" ht="15">
      <c r="A34" s="87" t="s">
        <v>35</v>
      </c>
      <c r="B34" s="87"/>
      <c r="C34" s="87"/>
      <c r="D34" s="87"/>
      <c r="E34" s="87"/>
      <c r="F34" s="87"/>
      <c r="G34" s="87"/>
      <c r="H34" s="87"/>
      <c r="I34" s="87"/>
    </row>
  </sheetData>
  <sheetProtection formatCells="0" formatColumns="0" formatRows="0" insertColumns="0" insertRows="0" insertHyperlinks="0" deleteColumns="0" deleteRows="0" autoFilter="0" pivotTables="0"/>
  <mergeCells count="13">
    <mergeCell ref="C7:C9"/>
    <mergeCell ref="D7:D9"/>
    <mergeCell ref="E7:E9"/>
    <mergeCell ref="F7:F9"/>
    <mergeCell ref="A32:I32"/>
    <mergeCell ref="A33:H33"/>
    <mergeCell ref="A34:I34"/>
    <mergeCell ref="A3:H3"/>
    <mergeCell ref="A4:H4"/>
    <mergeCell ref="A5:I5"/>
    <mergeCell ref="A6:I6"/>
    <mergeCell ref="A7:A9"/>
    <mergeCell ref="B7:B9"/>
  </mergeCells>
  <printOptions horizontalCentered="1"/>
  <pageMargins left="0.11811023622047245" right="0.11811023622047245" top="0.15748031496062992" bottom="0.1968503937007874" header="0.11811023622047245" footer="0.11811023622047245"/>
  <pageSetup fitToHeight="2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O34"/>
  <sheetViews>
    <sheetView zoomScalePageLayoutView="0" workbookViewId="0" topLeftCell="A1">
      <selection activeCell="A5" sqref="A5:I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29.00390625" style="1" customWidth="1"/>
    <col min="5" max="5" width="10.421875" style="1" customWidth="1"/>
    <col min="6" max="6" width="17.140625" style="1" customWidth="1"/>
    <col min="7" max="7" width="4.00390625" style="1" customWidth="1"/>
    <col min="8" max="8" width="4.7109375" style="1" customWidth="1"/>
    <col min="9" max="9" width="9.140625" style="1" customWidth="1"/>
    <col min="10" max="10" width="0.71875" style="1" hidden="1" customWidth="1"/>
    <col min="11" max="11" width="0" style="0" hidden="1" customWidth="1"/>
    <col min="12" max="12" width="7.57421875" style="1" hidden="1" customWidth="1"/>
    <col min="13" max="124" width="7.140625" style="1" hidden="1" customWidth="1"/>
    <col min="125" max="127" width="0" style="0" hidden="1" customWidth="1"/>
    <col min="128" max="141" width="8.57421875" style="1" hidden="1" customWidth="1"/>
    <col min="142" max="143" width="7.140625" style="1" hidden="1" customWidth="1"/>
    <col min="144" max="144" width="8.57421875" style="1" hidden="1" customWidth="1"/>
    <col min="145" max="145" width="8.7109375" style="2" hidden="1" customWidth="1"/>
    <col min="146" max="146" width="6.140625" style="2" hidden="1" customWidth="1"/>
    <col min="147" max="147" width="8.00390625" style="2" hidden="1" customWidth="1"/>
    <col min="148" max="148" width="3.7109375" style="2" hidden="1" customWidth="1"/>
    <col min="149" max="149" width="9.140625" style="2" hidden="1" customWidth="1"/>
    <col min="150" max="150" width="10.00390625" style="1" hidden="1" customWidth="1"/>
    <col min="151" max="151" width="8.140625" style="1" hidden="1" customWidth="1"/>
    <col min="152" max="152" width="7.57421875" style="1" hidden="1" customWidth="1"/>
    <col min="153" max="153" width="9.57421875" style="1" hidden="1" customWidth="1"/>
    <col min="154" max="154" width="5.57421875" style="1" hidden="1" customWidth="1"/>
    <col min="155" max="156" width="5.421875" style="1" hidden="1" customWidth="1"/>
    <col min="157" max="202" width="3.7109375" style="1" hidden="1" customWidth="1"/>
    <col min="203" max="203" width="7.421875" style="1" hidden="1" customWidth="1"/>
    <col min="204" max="224" width="3.7109375" style="1" hidden="1" customWidth="1"/>
    <col min="225" max="225" width="5.421875" style="1" hidden="1" customWidth="1"/>
    <col min="226" max="226" width="5.7109375" style="1" hidden="1" customWidth="1"/>
    <col min="227" max="238" width="3.7109375" style="1" hidden="1" customWidth="1"/>
    <col min="239" max="239" width="16.8515625" style="1" hidden="1" customWidth="1"/>
    <col min="240" max="240" width="17.57421875" style="1" hidden="1" customWidth="1"/>
    <col min="241" max="241" width="15.00390625" style="1" hidden="1" customWidth="1"/>
    <col min="242" max="242" width="16.7109375" style="1" hidden="1" customWidth="1"/>
    <col min="243" max="243" width="23.28125" style="1" hidden="1" customWidth="1"/>
    <col min="244" max="244" width="36.00390625" style="1" hidden="1" customWidth="1"/>
    <col min="245" max="245" width="15.421875" style="1" hidden="1" customWidth="1"/>
    <col min="246" max="246" width="12.140625" style="1" hidden="1" customWidth="1"/>
    <col min="247" max="247" width="13.57421875" style="1" hidden="1" customWidth="1"/>
    <col min="248" max="248" width="21.7109375" style="1" hidden="1" customWidth="1"/>
    <col min="249" max="249" width="25.28125" style="1" hidden="1" customWidth="1"/>
    <col min="250" max="250" width="17.140625" style="1" hidden="1" customWidth="1"/>
    <col min="251" max="251" width="12.421875" style="1" hidden="1" customWidth="1"/>
    <col min="252" max="254" width="13.28125" style="1" hidden="1" customWidth="1"/>
    <col min="255" max="16384" width="11.8515625" style="1" hidden="1" customWidth="1"/>
  </cols>
  <sheetData>
    <row r="2" spans="1:9" ht="129" customHeight="1">
      <c r="A2" s="21"/>
      <c r="B2" s="22"/>
      <c r="C2" s="22"/>
      <c r="D2" s="22"/>
      <c r="E2" s="22"/>
      <c r="F2" s="22"/>
      <c r="G2" s="22"/>
      <c r="H2" s="22"/>
      <c r="I2" s="22"/>
    </row>
    <row r="3" spans="1:9" ht="15.75" customHeight="1">
      <c r="A3" s="88" t="s">
        <v>113</v>
      </c>
      <c r="B3" s="88"/>
      <c r="C3" s="88"/>
      <c r="D3" s="88"/>
      <c r="E3" s="88"/>
      <c r="F3" s="88"/>
      <c r="G3" s="88"/>
      <c r="H3" s="88"/>
      <c r="I3" s="24"/>
    </row>
    <row r="4" spans="1:9" ht="15.75" customHeight="1">
      <c r="A4" s="88" t="s">
        <v>37</v>
      </c>
      <c r="B4" s="88"/>
      <c r="C4" s="88"/>
      <c r="D4" s="88"/>
      <c r="E4" s="88"/>
      <c r="F4" s="88"/>
      <c r="G4" s="88"/>
      <c r="H4" s="88"/>
      <c r="I4" s="25"/>
    </row>
    <row r="5" spans="1:9" ht="49.5" customHeight="1">
      <c r="A5" s="89" t="s">
        <v>181</v>
      </c>
      <c r="B5" s="89"/>
      <c r="C5" s="89"/>
      <c r="D5" s="89"/>
      <c r="E5" s="89"/>
      <c r="F5" s="89"/>
      <c r="G5" s="89"/>
      <c r="H5" s="89"/>
      <c r="I5" s="89"/>
    </row>
    <row r="6" spans="1:9" ht="19.5" customHeight="1">
      <c r="A6" s="90" t="s">
        <v>31</v>
      </c>
      <c r="B6" s="90"/>
      <c r="C6" s="90"/>
      <c r="D6" s="90"/>
      <c r="E6" s="90"/>
      <c r="F6" s="90"/>
      <c r="G6" s="90"/>
      <c r="H6" s="90"/>
      <c r="I6" s="90"/>
    </row>
    <row r="7" spans="1:9" ht="16.5" thickBot="1">
      <c r="A7" s="23"/>
      <c r="B7" s="23"/>
      <c r="C7" s="23"/>
      <c r="D7" s="23"/>
      <c r="E7" s="23"/>
      <c r="F7" s="23"/>
      <c r="G7" s="23"/>
      <c r="H7" s="23"/>
      <c r="I7" s="26"/>
    </row>
    <row r="8" spans="1:149" ht="13.5" customHeight="1">
      <c r="A8" s="91" t="s">
        <v>19</v>
      </c>
      <c r="B8" s="93" t="s">
        <v>0</v>
      </c>
      <c r="C8" s="93" t="s">
        <v>1</v>
      </c>
      <c r="D8" s="96" t="s">
        <v>21</v>
      </c>
      <c r="E8" s="96" t="s">
        <v>2</v>
      </c>
      <c r="F8" s="84" t="s">
        <v>22</v>
      </c>
      <c r="G8"/>
      <c r="K8" s="1"/>
      <c r="DQ8"/>
      <c r="DR8"/>
      <c r="DS8"/>
      <c r="DU8" s="1"/>
      <c r="DV8" s="1"/>
      <c r="DW8" s="1"/>
      <c r="EK8" s="2"/>
      <c r="EL8" s="2"/>
      <c r="EM8" s="2"/>
      <c r="EN8" s="2"/>
      <c r="EP8" s="1"/>
      <c r="EQ8" s="1"/>
      <c r="ER8" s="1"/>
      <c r="ES8" s="1"/>
    </row>
    <row r="9" spans="1:149" ht="12.75" customHeight="1">
      <c r="A9" s="92"/>
      <c r="B9" s="94"/>
      <c r="C9" s="94"/>
      <c r="D9" s="97"/>
      <c r="E9" s="97"/>
      <c r="F9" s="85"/>
      <c r="G9"/>
      <c r="K9" s="1"/>
      <c r="DQ9"/>
      <c r="DR9"/>
      <c r="DS9"/>
      <c r="DU9" s="1"/>
      <c r="DV9" s="1"/>
      <c r="DW9" s="1"/>
      <c r="EK9" s="2"/>
      <c r="EL9" s="2"/>
      <c r="EM9" s="2"/>
      <c r="EN9" s="2"/>
      <c r="EP9" s="1"/>
      <c r="EQ9" s="1"/>
      <c r="ER9" s="1"/>
      <c r="ES9" s="1"/>
    </row>
    <row r="10" spans="1:149" ht="27" customHeight="1">
      <c r="A10" s="100"/>
      <c r="B10" s="94"/>
      <c r="C10" s="94"/>
      <c r="D10" s="98"/>
      <c r="E10" s="98"/>
      <c r="F10" s="86"/>
      <c r="G10"/>
      <c r="K10" s="1"/>
      <c r="DQ10"/>
      <c r="DR10"/>
      <c r="DS10"/>
      <c r="DU10" s="1"/>
      <c r="DV10" s="1"/>
      <c r="DW10" s="1"/>
      <c r="EK10" s="2"/>
      <c r="EL10" s="2"/>
      <c r="EM10" s="2"/>
      <c r="EN10" s="2"/>
      <c r="EP10" s="1"/>
      <c r="EQ10" s="1"/>
      <c r="ER10" s="1"/>
      <c r="ES10" s="1"/>
    </row>
    <row r="11" spans="1:145" s="28" customFormat="1" ht="18" customHeight="1">
      <c r="A11" s="53">
        <v>1</v>
      </c>
      <c r="B11" s="34">
        <v>99</v>
      </c>
      <c r="C11" s="58" t="s">
        <v>92</v>
      </c>
      <c r="D11" s="58" t="s">
        <v>115</v>
      </c>
      <c r="E11" s="34" t="s">
        <v>24</v>
      </c>
      <c r="F11" s="66">
        <v>150</v>
      </c>
      <c r="G11" s="51"/>
      <c r="DQ11" s="51"/>
      <c r="DR11" s="51"/>
      <c r="DS11" s="51"/>
      <c r="EK11" s="52"/>
      <c r="EL11" s="52"/>
      <c r="EM11" s="52"/>
      <c r="EN11" s="52"/>
      <c r="EO11" s="52"/>
    </row>
    <row r="12" spans="1:145" s="28" customFormat="1" ht="18" customHeight="1">
      <c r="A12" s="53">
        <v>2</v>
      </c>
      <c r="B12" s="34">
        <v>1</v>
      </c>
      <c r="C12" s="58" t="s">
        <v>74</v>
      </c>
      <c r="D12" s="58" t="s">
        <v>114</v>
      </c>
      <c r="E12" s="40" t="s">
        <v>25</v>
      </c>
      <c r="F12" s="66">
        <v>121</v>
      </c>
      <c r="G12" s="51"/>
      <c r="DQ12" s="51"/>
      <c r="DR12" s="51"/>
      <c r="DS12" s="51"/>
      <c r="EK12" s="52"/>
      <c r="EL12" s="52"/>
      <c r="EM12" s="52"/>
      <c r="EN12" s="52"/>
      <c r="EO12" s="52"/>
    </row>
    <row r="13" spans="1:249" s="39" customFormat="1" ht="18" customHeight="1">
      <c r="A13" s="53">
        <v>3</v>
      </c>
      <c r="B13" s="34">
        <v>7</v>
      </c>
      <c r="C13" s="57" t="s">
        <v>40</v>
      </c>
      <c r="D13" s="58" t="s">
        <v>116</v>
      </c>
      <c r="E13" s="40" t="s">
        <v>25</v>
      </c>
      <c r="F13" s="66">
        <v>107</v>
      </c>
      <c r="G13" s="36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</row>
    <row r="14" spans="1:145" s="28" customFormat="1" ht="18" customHeight="1">
      <c r="A14" s="53">
        <v>4</v>
      </c>
      <c r="B14" s="34">
        <v>61</v>
      </c>
      <c r="C14" s="58" t="s">
        <v>75</v>
      </c>
      <c r="D14" s="58" t="s">
        <v>114</v>
      </c>
      <c r="E14" s="34" t="s">
        <v>26</v>
      </c>
      <c r="F14" s="66">
        <v>86</v>
      </c>
      <c r="G14" s="51"/>
      <c r="DQ14" s="51"/>
      <c r="DR14" s="51"/>
      <c r="DS14" s="51"/>
      <c r="EK14" s="52"/>
      <c r="EL14" s="52"/>
      <c r="EM14" s="52"/>
      <c r="EN14" s="52"/>
      <c r="EO14" s="52"/>
    </row>
    <row r="15" spans="1:145" s="28" customFormat="1" ht="18" customHeight="1">
      <c r="A15" s="53">
        <v>5</v>
      </c>
      <c r="B15" s="34">
        <v>11</v>
      </c>
      <c r="C15" s="57" t="s">
        <v>108</v>
      </c>
      <c r="D15" s="58" t="s">
        <v>127</v>
      </c>
      <c r="E15" s="34" t="s">
        <v>24</v>
      </c>
      <c r="F15" s="66">
        <v>80</v>
      </c>
      <c r="G15" s="51"/>
      <c r="DQ15" s="51"/>
      <c r="DR15" s="51"/>
      <c r="DS15" s="51"/>
      <c r="EK15" s="52"/>
      <c r="EL15" s="52"/>
      <c r="EM15" s="52"/>
      <c r="EN15" s="52"/>
      <c r="EO15" s="52"/>
    </row>
    <row r="16" spans="1:249" s="39" customFormat="1" ht="18" customHeight="1">
      <c r="A16" s="53">
        <v>6</v>
      </c>
      <c r="B16" s="34">
        <v>5</v>
      </c>
      <c r="C16" s="58" t="s">
        <v>41</v>
      </c>
      <c r="D16" s="58" t="s">
        <v>115</v>
      </c>
      <c r="E16" s="34" t="s">
        <v>24</v>
      </c>
      <c r="F16" s="66">
        <v>79</v>
      </c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6"/>
      <c r="IL16" s="36"/>
      <c r="IM16" s="36"/>
      <c r="IN16" s="36"/>
      <c r="IO16" s="38"/>
    </row>
    <row r="17" spans="1:249" s="39" customFormat="1" ht="18" customHeight="1">
      <c r="A17" s="53">
        <v>7</v>
      </c>
      <c r="B17" s="34">
        <v>11</v>
      </c>
      <c r="C17" s="57" t="s">
        <v>128</v>
      </c>
      <c r="D17" s="58" t="s">
        <v>129</v>
      </c>
      <c r="E17" s="40" t="s">
        <v>25</v>
      </c>
      <c r="F17" s="66">
        <v>78</v>
      </c>
      <c r="G17" s="36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6"/>
      <c r="IL17" s="36"/>
      <c r="IM17" s="36"/>
      <c r="IN17" s="36"/>
      <c r="IO17" s="38"/>
    </row>
    <row r="18" spans="1:249" s="39" customFormat="1" ht="18" customHeight="1">
      <c r="A18" s="53">
        <v>8</v>
      </c>
      <c r="B18" s="34">
        <v>500</v>
      </c>
      <c r="C18" s="57" t="s">
        <v>130</v>
      </c>
      <c r="D18" s="58" t="s">
        <v>131</v>
      </c>
      <c r="E18" s="40" t="s">
        <v>27</v>
      </c>
      <c r="F18" s="66">
        <v>64</v>
      </c>
      <c r="G18" s="36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6"/>
      <c r="IL18" s="36"/>
      <c r="IM18" s="36"/>
      <c r="IN18" s="36"/>
      <c r="IO18" s="38"/>
    </row>
    <row r="19" spans="1:249" s="39" customFormat="1" ht="18" customHeight="1">
      <c r="A19" s="53">
        <v>9</v>
      </c>
      <c r="B19" s="34">
        <v>22</v>
      </c>
      <c r="C19" s="58" t="s">
        <v>45</v>
      </c>
      <c r="D19" s="58" t="s">
        <v>115</v>
      </c>
      <c r="E19" s="40" t="s">
        <v>26</v>
      </c>
      <c r="F19" s="66">
        <v>63</v>
      </c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6"/>
      <c r="IL19" s="36"/>
      <c r="IM19" s="36"/>
      <c r="IN19" s="36"/>
      <c r="IO19" s="38"/>
    </row>
    <row r="20" spans="1:145" s="28" customFormat="1" ht="18" customHeight="1">
      <c r="A20" s="53">
        <v>10</v>
      </c>
      <c r="B20" s="34">
        <v>19</v>
      </c>
      <c r="C20" s="58" t="s">
        <v>132</v>
      </c>
      <c r="D20" s="58" t="s">
        <v>115</v>
      </c>
      <c r="E20" s="40" t="s">
        <v>26</v>
      </c>
      <c r="F20" s="66">
        <v>57</v>
      </c>
      <c r="G20" s="51"/>
      <c r="DQ20" s="51"/>
      <c r="DR20" s="51"/>
      <c r="DS20" s="51"/>
      <c r="EK20" s="52"/>
      <c r="EL20" s="52"/>
      <c r="EM20" s="52"/>
      <c r="EN20" s="52"/>
      <c r="EO20" s="52"/>
    </row>
    <row r="21" spans="1:145" s="28" customFormat="1" ht="18" customHeight="1">
      <c r="A21" s="53">
        <v>11</v>
      </c>
      <c r="B21" s="34">
        <v>28</v>
      </c>
      <c r="C21" s="58" t="s">
        <v>133</v>
      </c>
      <c r="D21" s="58" t="s">
        <v>114</v>
      </c>
      <c r="E21" s="40" t="s">
        <v>25</v>
      </c>
      <c r="F21" s="66">
        <v>52</v>
      </c>
      <c r="G21" s="51"/>
      <c r="DQ21" s="51"/>
      <c r="DR21" s="51"/>
      <c r="DS21" s="51"/>
      <c r="EK21" s="52"/>
      <c r="EL21" s="52"/>
      <c r="EM21" s="52"/>
      <c r="EN21" s="52"/>
      <c r="EO21" s="52"/>
    </row>
    <row r="22" spans="1:249" s="39" customFormat="1" ht="18" customHeight="1">
      <c r="A22" s="53">
        <v>12</v>
      </c>
      <c r="B22" s="34">
        <v>9</v>
      </c>
      <c r="C22" s="58" t="s">
        <v>86</v>
      </c>
      <c r="D22" s="58" t="s">
        <v>115</v>
      </c>
      <c r="E22" s="40" t="s">
        <v>27</v>
      </c>
      <c r="F22" s="66">
        <v>45</v>
      </c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</row>
    <row r="23" spans="1:145" s="28" customFormat="1" ht="18" customHeight="1">
      <c r="A23" s="53">
        <v>13</v>
      </c>
      <c r="B23" s="68">
        <v>72</v>
      </c>
      <c r="C23" s="69" t="s">
        <v>134</v>
      </c>
      <c r="D23" s="69" t="s">
        <v>135</v>
      </c>
      <c r="E23" s="40" t="s">
        <v>27</v>
      </c>
      <c r="F23" s="66">
        <v>40</v>
      </c>
      <c r="G23" s="51"/>
      <c r="DQ23" s="51"/>
      <c r="DR23" s="51"/>
      <c r="DS23" s="51"/>
      <c r="EK23" s="52"/>
      <c r="EL23" s="52"/>
      <c r="EM23" s="52"/>
      <c r="EN23" s="52"/>
      <c r="EO23" s="52"/>
    </row>
    <row r="24" spans="1:6" ht="18.75">
      <c r="A24" s="53">
        <v>14</v>
      </c>
      <c r="B24" s="34">
        <v>27</v>
      </c>
      <c r="C24" s="57" t="s">
        <v>85</v>
      </c>
      <c r="D24" s="58" t="s">
        <v>136</v>
      </c>
      <c r="E24" s="40" t="s">
        <v>26</v>
      </c>
      <c r="F24" s="66">
        <v>39</v>
      </c>
    </row>
    <row r="25" spans="1:6" ht="18.75">
      <c r="A25" s="53">
        <v>15</v>
      </c>
      <c r="B25" s="34">
        <v>21</v>
      </c>
      <c r="C25" s="58" t="s">
        <v>89</v>
      </c>
      <c r="D25" s="58" t="s">
        <v>115</v>
      </c>
      <c r="E25" s="40" t="s">
        <v>27</v>
      </c>
      <c r="F25" s="66">
        <v>36</v>
      </c>
    </row>
    <row r="26" spans="1:6" ht="18.75">
      <c r="A26" s="53">
        <v>16</v>
      </c>
      <c r="B26" s="34">
        <v>51</v>
      </c>
      <c r="C26" s="58" t="s">
        <v>43</v>
      </c>
      <c r="D26" s="58" t="s">
        <v>115</v>
      </c>
      <c r="E26" s="40" t="s">
        <v>26</v>
      </c>
      <c r="F26" s="66">
        <v>28</v>
      </c>
    </row>
    <row r="27" spans="1:6" ht="18.75">
      <c r="A27" s="53">
        <v>17</v>
      </c>
      <c r="B27" s="34">
        <v>98</v>
      </c>
      <c r="C27" s="58" t="s">
        <v>109</v>
      </c>
      <c r="D27" s="58" t="s">
        <v>114</v>
      </c>
      <c r="E27" s="40" t="s">
        <v>26</v>
      </c>
      <c r="F27" s="66">
        <v>24</v>
      </c>
    </row>
    <row r="28" spans="1:6" ht="18.75">
      <c r="A28" s="53">
        <v>18</v>
      </c>
      <c r="B28" s="34">
        <v>8</v>
      </c>
      <c r="C28" s="58" t="s">
        <v>137</v>
      </c>
      <c r="D28" s="58" t="s">
        <v>115</v>
      </c>
      <c r="E28" s="40" t="s">
        <v>27</v>
      </c>
      <c r="F28" s="66">
        <v>15</v>
      </c>
    </row>
    <row r="29" spans="1:6" ht="18.75">
      <c r="A29" s="53">
        <v>19</v>
      </c>
      <c r="B29" s="34">
        <v>18</v>
      </c>
      <c r="C29" s="58" t="s">
        <v>138</v>
      </c>
      <c r="D29" s="58" t="s">
        <v>115</v>
      </c>
      <c r="E29" s="40" t="s">
        <v>26</v>
      </c>
      <c r="F29" s="66">
        <v>4</v>
      </c>
    </row>
    <row r="30" spans="1:9" ht="15.75">
      <c r="A30" s="29" t="s">
        <v>20</v>
      </c>
      <c r="B30" s="29"/>
      <c r="C30" s="29"/>
      <c r="D30" s="29"/>
      <c r="E30" s="29"/>
      <c r="F30" s="29"/>
      <c r="G30" s="29"/>
      <c r="H30" s="29"/>
      <c r="I30" s="28"/>
    </row>
    <row r="31" spans="1:9" ht="15">
      <c r="A31" s="87" t="s">
        <v>81</v>
      </c>
      <c r="B31" s="87"/>
      <c r="C31" s="87"/>
      <c r="D31" s="87"/>
      <c r="E31" s="87"/>
      <c r="F31" s="87"/>
      <c r="G31" s="87"/>
      <c r="H31" s="87"/>
      <c r="I31" s="87"/>
    </row>
    <row r="32" spans="1:9" ht="15.75">
      <c r="A32" s="29"/>
      <c r="B32" s="29"/>
      <c r="C32" s="29"/>
      <c r="D32" s="29"/>
      <c r="E32" s="30"/>
      <c r="F32" s="29"/>
      <c r="G32" s="29"/>
      <c r="H32" s="29"/>
      <c r="I32" s="28"/>
    </row>
    <row r="33" spans="1:9" ht="15.75">
      <c r="A33" s="99" t="s">
        <v>30</v>
      </c>
      <c r="B33" s="99"/>
      <c r="C33" s="99"/>
      <c r="D33" s="99"/>
      <c r="E33" s="99"/>
      <c r="F33" s="99"/>
      <c r="G33" s="99"/>
      <c r="H33" s="99"/>
      <c r="I33" s="28"/>
    </row>
    <row r="34" spans="1:9" ht="15.75">
      <c r="A34" s="99" t="s">
        <v>83</v>
      </c>
      <c r="B34" s="99"/>
      <c r="C34" s="99"/>
      <c r="D34" s="99"/>
      <c r="E34" s="99"/>
      <c r="F34" s="99"/>
      <c r="G34" s="99"/>
      <c r="H34" s="99"/>
      <c r="I34" s="99"/>
    </row>
  </sheetData>
  <sheetProtection formatCells="0" formatColumns="0" formatRows="0" insertColumns="0" insertRows="0" insertHyperlinks="0" deleteColumns="0" deleteRows="0" autoFilter="0" pivotTables="0"/>
  <mergeCells count="13">
    <mergeCell ref="A3:H3"/>
    <mergeCell ref="A4:H4"/>
    <mergeCell ref="A5:I5"/>
    <mergeCell ref="A6:I6"/>
    <mergeCell ref="D8:D10"/>
    <mergeCell ref="E8:E10"/>
    <mergeCell ref="A31:I31"/>
    <mergeCell ref="A33:H33"/>
    <mergeCell ref="A34:I34"/>
    <mergeCell ref="F8:F10"/>
    <mergeCell ref="A8:A10"/>
    <mergeCell ref="B8:B10"/>
    <mergeCell ref="C8:C10"/>
  </mergeCell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P27"/>
  <sheetViews>
    <sheetView zoomScalePageLayoutView="0" workbookViewId="0" topLeftCell="A4">
      <selection activeCell="A5" sqref="A5:I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6.7109375" style="1" customWidth="1"/>
    <col min="4" max="4" width="34.421875" style="1" customWidth="1"/>
    <col min="5" max="5" width="10.8515625" style="1" customWidth="1"/>
    <col min="6" max="6" width="12.421875" style="1" customWidth="1"/>
    <col min="7" max="7" width="4.57421875" style="1" customWidth="1"/>
    <col min="8" max="8" width="4.00390625" style="1" customWidth="1"/>
    <col min="9" max="9" width="4.7109375" style="1" customWidth="1"/>
    <col min="10" max="10" width="9.140625" style="1" customWidth="1"/>
    <col min="11" max="11" width="0.71875" style="1" hidden="1" customWidth="1"/>
    <col min="12" max="12" width="0" style="0" hidden="1" customWidth="1"/>
    <col min="13" max="13" width="7.57421875" style="1" hidden="1" customWidth="1"/>
    <col min="14" max="125" width="7.140625" style="1" hidden="1" customWidth="1"/>
    <col min="126" max="128" width="0" style="0" hidden="1" customWidth="1"/>
    <col min="129" max="142" width="8.57421875" style="1" hidden="1" customWidth="1"/>
    <col min="143" max="144" width="7.140625" style="1" hidden="1" customWidth="1"/>
    <col min="145" max="145" width="8.57421875" style="1" hidden="1" customWidth="1"/>
    <col min="146" max="146" width="8.7109375" style="2" hidden="1" customWidth="1"/>
    <col min="147" max="147" width="6.140625" style="2" hidden="1" customWidth="1"/>
    <col min="148" max="148" width="8.00390625" style="2" hidden="1" customWidth="1"/>
    <col min="149" max="149" width="3.7109375" style="2" hidden="1" customWidth="1"/>
    <col min="150" max="150" width="9.140625" style="2" hidden="1" customWidth="1"/>
    <col min="151" max="151" width="10.00390625" style="1" hidden="1" customWidth="1"/>
    <col min="152" max="152" width="8.140625" style="1" hidden="1" customWidth="1"/>
    <col min="153" max="153" width="7.57421875" style="1" hidden="1" customWidth="1"/>
    <col min="154" max="154" width="9.57421875" style="1" hidden="1" customWidth="1"/>
    <col min="155" max="155" width="5.57421875" style="1" hidden="1" customWidth="1"/>
    <col min="156" max="157" width="5.421875" style="1" hidden="1" customWidth="1"/>
    <col min="158" max="203" width="3.7109375" style="1" hidden="1" customWidth="1"/>
    <col min="204" max="204" width="7.421875" style="1" hidden="1" customWidth="1"/>
    <col min="205" max="225" width="3.7109375" style="1" hidden="1" customWidth="1"/>
    <col min="226" max="226" width="5.421875" style="1" hidden="1" customWidth="1"/>
    <col min="227" max="227" width="5.7109375" style="1" hidden="1" customWidth="1"/>
    <col min="228" max="239" width="3.7109375" style="1" hidden="1" customWidth="1"/>
    <col min="240" max="240" width="16.8515625" style="1" hidden="1" customWidth="1"/>
    <col min="241" max="241" width="17.57421875" style="1" hidden="1" customWidth="1"/>
    <col min="242" max="242" width="15.00390625" style="1" hidden="1" customWidth="1"/>
    <col min="243" max="243" width="16.7109375" style="1" hidden="1" customWidth="1"/>
    <col min="244" max="244" width="23.28125" style="1" hidden="1" customWidth="1"/>
    <col min="245" max="245" width="36.00390625" style="1" hidden="1" customWidth="1"/>
    <col min="246" max="246" width="15.421875" style="1" hidden="1" customWidth="1"/>
    <col min="247" max="247" width="12.140625" style="1" hidden="1" customWidth="1"/>
    <col min="248" max="248" width="13.57421875" style="1" hidden="1" customWidth="1"/>
    <col min="249" max="249" width="21.7109375" style="1" hidden="1" customWidth="1"/>
    <col min="250" max="250" width="25.28125" style="1" hidden="1" customWidth="1"/>
    <col min="251" max="251" width="17.140625" style="1" hidden="1" customWidth="1"/>
    <col min="252" max="252" width="12.421875" style="1" hidden="1" customWidth="1"/>
    <col min="253" max="253" width="13.28125" style="1" hidden="1" customWidth="1"/>
    <col min="254" max="16384" width="11.8515625" style="1" hidden="1" customWidth="1"/>
  </cols>
  <sheetData>
    <row r="2" spans="1:10" ht="105.75" customHeight="1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50" ht="15.75" customHeight="1">
      <c r="A3" s="88" t="s">
        <v>113</v>
      </c>
      <c r="B3" s="88"/>
      <c r="C3" s="88"/>
      <c r="D3" s="88"/>
      <c r="E3" s="88"/>
      <c r="F3" s="88"/>
      <c r="G3" s="88"/>
      <c r="H3" s="88"/>
      <c r="I3" s="24"/>
      <c r="K3"/>
      <c r="L3" s="1"/>
      <c r="DU3"/>
      <c r="DX3" s="1"/>
      <c r="EO3" s="2"/>
      <c r="ET3" s="1"/>
    </row>
    <row r="4" spans="1:150" ht="15.75" customHeight="1">
      <c r="A4" s="88" t="s">
        <v>37</v>
      </c>
      <c r="B4" s="88"/>
      <c r="C4" s="88"/>
      <c r="D4" s="88"/>
      <c r="E4" s="88"/>
      <c r="F4" s="88"/>
      <c r="G4" s="88"/>
      <c r="H4" s="88"/>
      <c r="I4" s="25"/>
      <c r="K4"/>
      <c r="L4" s="1"/>
      <c r="DU4"/>
      <c r="DX4" s="1"/>
      <c r="EO4" s="2"/>
      <c r="ET4" s="1"/>
    </row>
    <row r="5" spans="1:150" ht="58.5" customHeight="1">
      <c r="A5" s="89" t="s">
        <v>181</v>
      </c>
      <c r="B5" s="89"/>
      <c r="C5" s="89"/>
      <c r="D5" s="89"/>
      <c r="E5" s="89"/>
      <c r="F5" s="89"/>
      <c r="G5" s="89"/>
      <c r="H5" s="89"/>
      <c r="I5" s="89"/>
      <c r="K5"/>
      <c r="L5" s="1"/>
      <c r="DU5"/>
      <c r="DX5" s="1"/>
      <c r="EO5" s="2"/>
      <c r="ET5" s="1"/>
    </row>
    <row r="6" spans="1:10" ht="24" customHeight="1">
      <c r="A6" s="90" t="s">
        <v>32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0.75" customHeight="1" thickBot="1">
      <c r="A7" s="23"/>
      <c r="B7" s="23"/>
      <c r="C7" s="23"/>
      <c r="D7" s="23"/>
      <c r="E7" s="23"/>
      <c r="F7" s="23"/>
      <c r="G7" s="23"/>
      <c r="H7" s="23"/>
      <c r="I7" s="23"/>
      <c r="J7" s="26"/>
    </row>
    <row r="8" spans="1:150" ht="13.5" customHeight="1">
      <c r="A8" s="91" t="s">
        <v>19</v>
      </c>
      <c r="B8" s="93" t="s">
        <v>0</v>
      </c>
      <c r="C8" s="93" t="s">
        <v>1</v>
      </c>
      <c r="D8" s="96" t="s">
        <v>21</v>
      </c>
      <c r="E8" s="96" t="s">
        <v>2</v>
      </c>
      <c r="F8" s="84" t="s">
        <v>22</v>
      </c>
      <c r="H8"/>
      <c r="L8" s="1"/>
      <c r="DR8"/>
      <c r="DS8"/>
      <c r="DT8"/>
      <c r="DV8" s="1"/>
      <c r="DW8" s="1"/>
      <c r="DX8" s="1"/>
      <c r="EL8" s="2"/>
      <c r="EM8" s="2"/>
      <c r="EN8" s="2"/>
      <c r="EO8" s="2"/>
      <c r="EQ8" s="1"/>
      <c r="ER8" s="1"/>
      <c r="ES8" s="1"/>
      <c r="ET8" s="1"/>
    </row>
    <row r="9" spans="1:150" ht="12.75" customHeight="1">
      <c r="A9" s="92"/>
      <c r="B9" s="94"/>
      <c r="C9" s="94"/>
      <c r="D9" s="97"/>
      <c r="E9" s="97"/>
      <c r="F9" s="85"/>
      <c r="H9"/>
      <c r="L9" s="1"/>
      <c r="DR9"/>
      <c r="DS9"/>
      <c r="DT9"/>
      <c r="DV9" s="1"/>
      <c r="DW9" s="1"/>
      <c r="DX9" s="1"/>
      <c r="EL9" s="2"/>
      <c r="EM9" s="2"/>
      <c r="EN9" s="2"/>
      <c r="EO9" s="2"/>
      <c r="EQ9" s="1"/>
      <c r="ER9" s="1"/>
      <c r="ES9" s="1"/>
      <c r="ET9" s="1"/>
    </row>
    <row r="10" spans="1:150" ht="10.5" customHeight="1">
      <c r="A10" s="100"/>
      <c r="B10" s="94"/>
      <c r="C10" s="94"/>
      <c r="D10" s="98"/>
      <c r="E10" s="98"/>
      <c r="F10" s="85"/>
      <c r="H10"/>
      <c r="L10" s="1"/>
      <c r="DR10"/>
      <c r="DS10"/>
      <c r="DT10"/>
      <c r="DV10" s="1"/>
      <c r="DW10" s="1"/>
      <c r="DX10" s="1"/>
      <c r="EL10" s="2"/>
      <c r="EM10" s="2"/>
      <c r="EN10" s="2"/>
      <c r="EO10" s="2"/>
      <c r="EQ10" s="1"/>
      <c r="ER10" s="1"/>
      <c r="ES10" s="1"/>
      <c r="ET10" s="1"/>
    </row>
    <row r="11" spans="1:150" ht="18" customHeight="1">
      <c r="A11" s="53">
        <v>1</v>
      </c>
      <c r="B11" s="34">
        <v>27</v>
      </c>
      <c r="C11" s="58" t="s">
        <v>106</v>
      </c>
      <c r="D11" s="58" t="s">
        <v>115</v>
      </c>
      <c r="E11" s="34" t="s">
        <v>24</v>
      </c>
      <c r="F11" s="66">
        <v>139</v>
      </c>
      <c r="H11"/>
      <c r="L11" s="1"/>
      <c r="DR11"/>
      <c r="DS11"/>
      <c r="DT11"/>
      <c r="DV11" s="1"/>
      <c r="DW11" s="1"/>
      <c r="DX11" s="1"/>
      <c r="EL11" s="2"/>
      <c r="EM11" s="2"/>
      <c r="EN11" s="2"/>
      <c r="EO11" s="2"/>
      <c r="EQ11" s="1"/>
      <c r="ER11" s="1"/>
      <c r="ES11" s="1"/>
      <c r="ET11" s="1"/>
    </row>
    <row r="12" spans="1:250" s="3" customFormat="1" ht="18" customHeight="1">
      <c r="A12" s="53">
        <v>2</v>
      </c>
      <c r="B12" s="34">
        <v>31</v>
      </c>
      <c r="C12" s="57" t="s">
        <v>73</v>
      </c>
      <c r="D12" s="58" t="s">
        <v>115</v>
      </c>
      <c r="E12" s="40" t="s">
        <v>29</v>
      </c>
      <c r="F12" s="66">
        <v>97</v>
      </c>
      <c r="G12" s="19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18"/>
      <c r="IM12" s="18"/>
      <c r="IN12" s="18"/>
      <c r="IO12" s="18"/>
      <c r="IP12" s="20"/>
    </row>
    <row r="13" spans="1:150" ht="18" customHeight="1">
      <c r="A13" s="53">
        <v>3</v>
      </c>
      <c r="B13" s="34">
        <v>114</v>
      </c>
      <c r="C13" s="58" t="s">
        <v>139</v>
      </c>
      <c r="D13" s="58" t="s">
        <v>129</v>
      </c>
      <c r="E13" s="40" t="s">
        <v>25</v>
      </c>
      <c r="F13" s="66">
        <v>95</v>
      </c>
      <c r="H13"/>
      <c r="L13" s="1"/>
      <c r="DR13"/>
      <c r="DS13"/>
      <c r="DT13"/>
      <c r="DV13" s="1"/>
      <c r="DW13" s="1"/>
      <c r="DX13" s="1"/>
      <c r="EL13" s="2"/>
      <c r="EM13" s="2"/>
      <c r="EN13" s="2"/>
      <c r="EO13" s="2"/>
      <c r="EQ13" s="1"/>
      <c r="ER13" s="1"/>
      <c r="ES13" s="1"/>
      <c r="ET13" s="1"/>
    </row>
    <row r="14" spans="1:150" ht="18" customHeight="1">
      <c r="A14" s="53">
        <v>4</v>
      </c>
      <c r="B14" s="34">
        <v>70</v>
      </c>
      <c r="C14" s="58" t="s">
        <v>107</v>
      </c>
      <c r="D14" s="58" t="s">
        <v>116</v>
      </c>
      <c r="E14" s="40" t="s">
        <v>26</v>
      </c>
      <c r="F14" s="66">
        <v>93</v>
      </c>
      <c r="H14"/>
      <c r="L14" s="1"/>
      <c r="DR14"/>
      <c r="DS14"/>
      <c r="DT14"/>
      <c r="DV14" s="1"/>
      <c r="DW14" s="1"/>
      <c r="DX14" s="1"/>
      <c r="EL14" s="2"/>
      <c r="EM14" s="2"/>
      <c r="EN14" s="2"/>
      <c r="EO14" s="2"/>
      <c r="EQ14" s="1"/>
      <c r="ER14" s="1"/>
      <c r="ES14" s="1"/>
      <c r="ET14" s="1"/>
    </row>
    <row r="15" spans="1:250" s="3" customFormat="1" ht="18" customHeight="1">
      <c r="A15" s="53">
        <v>5</v>
      </c>
      <c r="B15" s="34">
        <v>21</v>
      </c>
      <c r="C15" s="57" t="s">
        <v>42</v>
      </c>
      <c r="D15" s="58" t="s">
        <v>127</v>
      </c>
      <c r="E15" s="40" t="s">
        <v>25</v>
      </c>
      <c r="F15" s="66">
        <v>82</v>
      </c>
      <c r="G15" s="19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</row>
    <row r="16" spans="1:150" ht="18" customHeight="1">
      <c r="A16" s="53">
        <v>6</v>
      </c>
      <c r="B16" s="34">
        <v>91</v>
      </c>
      <c r="C16" s="58" t="s">
        <v>140</v>
      </c>
      <c r="D16" s="58" t="s">
        <v>141</v>
      </c>
      <c r="E16" s="40" t="s">
        <v>26</v>
      </c>
      <c r="F16" s="66">
        <v>72</v>
      </c>
      <c r="H16"/>
      <c r="L16" s="1"/>
      <c r="DR16"/>
      <c r="DS16"/>
      <c r="DT16"/>
      <c r="DV16" s="1"/>
      <c r="DW16" s="1"/>
      <c r="DX16" s="1"/>
      <c r="EL16" s="2"/>
      <c r="EM16" s="2"/>
      <c r="EN16" s="2"/>
      <c r="EO16" s="2"/>
      <c r="EQ16" s="1"/>
      <c r="ER16" s="1"/>
      <c r="ES16" s="1"/>
      <c r="ET16" s="1"/>
    </row>
    <row r="17" spans="1:150" ht="18" customHeight="1">
      <c r="A17" s="53">
        <v>7</v>
      </c>
      <c r="B17" s="34">
        <v>81</v>
      </c>
      <c r="C17" s="58" t="s">
        <v>53</v>
      </c>
      <c r="D17" s="58" t="s">
        <v>142</v>
      </c>
      <c r="E17" s="34" t="s">
        <v>24</v>
      </c>
      <c r="F17" s="66">
        <v>57</v>
      </c>
      <c r="H17"/>
      <c r="L17" s="1"/>
      <c r="DR17"/>
      <c r="DS17"/>
      <c r="DT17"/>
      <c r="DV17" s="1"/>
      <c r="DW17" s="1"/>
      <c r="DX17" s="1"/>
      <c r="EL17" s="2"/>
      <c r="EM17" s="2"/>
      <c r="EN17" s="2"/>
      <c r="EO17" s="2"/>
      <c r="EQ17" s="1"/>
      <c r="ER17" s="1"/>
      <c r="ES17" s="1"/>
      <c r="ET17" s="1"/>
    </row>
    <row r="18" spans="1:150" ht="18" customHeight="1">
      <c r="A18" s="53">
        <v>8</v>
      </c>
      <c r="B18" s="34">
        <v>8</v>
      </c>
      <c r="C18" s="58" t="s">
        <v>96</v>
      </c>
      <c r="D18" s="58" t="s">
        <v>143</v>
      </c>
      <c r="E18" s="34" t="s">
        <v>24</v>
      </c>
      <c r="F18" s="66">
        <v>53</v>
      </c>
      <c r="H18"/>
      <c r="L18" s="1"/>
      <c r="DR18"/>
      <c r="DS18"/>
      <c r="DT18"/>
      <c r="DV18" s="1"/>
      <c r="DW18" s="1"/>
      <c r="DX18" s="1"/>
      <c r="EL18" s="2"/>
      <c r="EM18" s="2"/>
      <c r="EN18" s="2"/>
      <c r="EO18" s="2"/>
      <c r="EQ18" s="1"/>
      <c r="ER18" s="1"/>
      <c r="ES18" s="1"/>
      <c r="ET18" s="1"/>
    </row>
    <row r="19" spans="1:150" ht="18" customHeight="1">
      <c r="A19" s="53">
        <v>9</v>
      </c>
      <c r="B19" s="34">
        <v>32</v>
      </c>
      <c r="C19" s="58" t="s">
        <v>144</v>
      </c>
      <c r="D19" s="58" t="s">
        <v>115</v>
      </c>
      <c r="E19" s="34" t="s">
        <v>26</v>
      </c>
      <c r="F19" s="66">
        <v>36</v>
      </c>
      <c r="H19"/>
      <c r="L19" s="1"/>
      <c r="DR19"/>
      <c r="DS19"/>
      <c r="DT19"/>
      <c r="DV19" s="1"/>
      <c r="DW19" s="1"/>
      <c r="DX19" s="1"/>
      <c r="EL19" s="2"/>
      <c r="EM19" s="2"/>
      <c r="EN19" s="2"/>
      <c r="EO19" s="2"/>
      <c r="EQ19" s="1"/>
      <c r="ER19" s="1"/>
      <c r="ES19" s="1"/>
      <c r="ET19" s="1"/>
    </row>
    <row r="20" spans="1:150" ht="18" customHeight="1">
      <c r="A20" s="53">
        <v>10</v>
      </c>
      <c r="B20" s="68">
        <v>72</v>
      </c>
      <c r="C20" s="69" t="s">
        <v>44</v>
      </c>
      <c r="D20" s="69" t="s">
        <v>135</v>
      </c>
      <c r="E20" s="34" t="s">
        <v>26</v>
      </c>
      <c r="F20" s="66">
        <v>31</v>
      </c>
      <c r="H20"/>
      <c r="L20" s="1"/>
      <c r="DR20"/>
      <c r="DS20"/>
      <c r="DT20"/>
      <c r="DV20" s="1"/>
      <c r="DW20" s="1"/>
      <c r="DX20" s="1"/>
      <c r="EL20" s="2"/>
      <c r="EM20" s="2"/>
      <c r="EN20" s="2"/>
      <c r="EO20" s="2"/>
      <c r="EQ20" s="1"/>
      <c r="ER20" s="1"/>
      <c r="ES20" s="1"/>
      <c r="ET20" s="1"/>
    </row>
    <row r="21" spans="1:6" ht="18.75">
      <c r="A21" s="53">
        <v>11</v>
      </c>
      <c r="B21" s="34">
        <v>11</v>
      </c>
      <c r="C21" s="58" t="s">
        <v>145</v>
      </c>
      <c r="D21" s="58" t="s">
        <v>127</v>
      </c>
      <c r="E21" s="34" t="s">
        <v>26</v>
      </c>
      <c r="F21" s="66">
        <v>23</v>
      </c>
    </row>
    <row r="22" spans="1:6" ht="18.75">
      <c r="A22" s="53">
        <v>12</v>
      </c>
      <c r="B22" s="34">
        <v>92</v>
      </c>
      <c r="C22" s="58" t="s">
        <v>146</v>
      </c>
      <c r="D22" s="58" t="s">
        <v>118</v>
      </c>
      <c r="E22" s="34" t="s">
        <v>26</v>
      </c>
      <c r="F22" s="66">
        <v>21</v>
      </c>
    </row>
    <row r="23" spans="1:10" ht="15.75">
      <c r="A23" s="99" t="s">
        <v>28</v>
      </c>
      <c r="B23" s="99"/>
      <c r="C23" s="99"/>
      <c r="D23" s="99"/>
      <c r="E23" s="99"/>
      <c r="F23" s="99"/>
      <c r="G23" s="99"/>
      <c r="H23" s="99"/>
      <c r="I23" s="99"/>
      <c r="J23" s="28"/>
    </row>
    <row r="24" spans="1:10" ht="15.75">
      <c r="A24" s="99" t="s">
        <v>80</v>
      </c>
      <c r="B24" s="99"/>
      <c r="C24" s="99"/>
      <c r="D24" s="99"/>
      <c r="E24" s="99"/>
      <c r="F24" s="99"/>
      <c r="G24" s="99"/>
      <c r="H24" s="99"/>
      <c r="I24" s="99"/>
      <c r="J24" s="99"/>
    </row>
    <row r="25" spans="1:10" ht="15.75">
      <c r="A25" s="29"/>
      <c r="B25" s="29"/>
      <c r="C25" s="29"/>
      <c r="D25" s="29"/>
      <c r="E25" s="30"/>
      <c r="F25" s="29"/>
      <c r="G25" s="29"/>
      <c r="H25" s="29"/>
      <c r="I25" s="29"/>
      <c r="J25" s="28"/>
    </row>
    <row r="26" spans="1:10" ht="15.75">
      <c r="A26" s="99" t="s">
        <v>30</v>
      </c>
      <c r="B26" s="99"/>
      <c r="C26" s="99"/>
      <c r="D26" s="99"/>
      <c r="E26" s="99"/>
      <c r="F26" s="99"/>
      <c r="G26" s="99"/>
      <c r="H26" s="99"/>
      <c r="I26" s="99"/>
      <c r="J26" s="28"/>
    </row>
    <row r="27" spans="1:10" ht="15.75">
      <c r="A27" s="99" t="s">
        <v>38</v>
      </c>
      <c r="B27" s="99"/>
      <c r="C27" s="99"/>
      <c r="D27" s="99"/>
      <c r="E27" s="99"/>
      <c r="F27" s="99"/>
      <c r="G27" s="99"/>
      <c r="H27" s="99"/>
      <c r="I27" s="99"/>
      <c r="J27" s="99"/>
    </row>
  </sheetData>
  <sheetProtection formatCells="0" formatColumns="0" formatRows="0" insertColumns="0" insertRows="0" insertHyperlinks="0" deleteColumns="0" deleteRows="0" autoFilter="0" pivotTables="0"/>
  <mergeCells count="14">
    <mergeCell ref="A3:H3"/>
    <mergeCell ref="A4:H4"/>
    <mergeCell ref="A5:I5"/>
    <mergeCell ref="C8:C10"/>
    <mergeCell ref="B8:B10"/>
    <mergeCell ref="A6:J6"/>
    <mergeCell ref="A8:A10"/>
    <mergeCell ref="D8:D10"/>
    <mergeCell ref="A26:I26"/>
    <mergeCell ref="A27:J27"/>
    <mergeCell ref="A24:J24"/>
    <mergeCell ref="F8:F10"/>
    <mergeCell ref="A23:I23"/>
    <mergeCell ref="E8:E10"/>
  </mergeCells>
  <printOptions horizontalCentered="1"/>
  <pageMargins left="0.11811023622047245" right="0.11811023622047245" top="0" bottom="0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2:IS35"/>
  <sheetViews>
    <sheetView zoomScalePageLayoutView="0" workbookViewId="0" topLeftCell="A4">
      <selection activeCell="A5" sqref="A5:I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32.8515625" style="1" customWidth="1"/>
    <col min="5" max="5" width="10.00390625" style="1" customWidth="1"/>
    <col min="6" max="6" width="12.57421875" style="1" customWidth="1"/>
    <col min="7" max="7" width="4.00390625" style="1" customWidth="1"/>
    <col min="8" max="8" width="4.7109375" style="1" customWidth="1"/>
    <col min="9" max="9" width="9.140625" style="1" customWidth="1"/>
    <col min="10" max="10" width="0.71875" style="1" hidden="1" customWidth="1"/>
    <col min="11" max="11" width="0" style="0" hidden="1" customWidth="1"/>
    <col min="12" max="12" width="7.57421875" style="1" hidden="1" customWidth="1"/>
    <col min="13" max="124" width="7.140625" style="1" hidden="1" customWidth="1"/>
    <col min="125" max="127" width="0" style="0" hidden="1" customWidth="1"/>
    <col min="128" max="141" width="8.57421875" style="1" hidden="1" customWidth="1"/>
    <col min="142" max="143" width="7.140625" style="1" hidden="1" customWidth="1"/>
    <col min="144" max="144" width="8.57421875" style="1" hidden="1" customWidth="1"/>
    <col min="145" max="145" width="8.7109375" style="2" hidden="1" customWidth="1"/>
    <col min="146" max="146" width="6.140625" style="2" hidden="1" customWidth="1"/>
    <col min="147" max="147" width="8.00390625" style="2" hidden="1" customWidth="1"/>
    <col min="148" max="148" width="3.7109375" style="2" hidden="1" customWidth="1"/>
    <col min="149" max="149" width="9.140625" style="2" hidden="1" customWidth="1"/>
    <col min="150" max="150" width="10.00390625" style="1" hidden="1" customWidth="1"/>
    <col min="151" max="151" width="8.140625" style="1" hidden="1" customWidth="1"/>
    <col min="152" max="152" width="7.57421875" style="1" hidden="1" customWidth="1"/>
    <col min="153" max="153" width="9.57421875" style="1" hidden="1" customWidth="1"/>
    <col min="154" max="154" width="5.57421875" style="1" hidden="1" customWidth="1"/>
    <col min="155" max="156" width="5.421875" style="1" hidden="1" customWidth="1"/>
    <col min="157" max="202" width="3.7109375" style="1" hidden="1" customWidth="1"/>
    <col min="203" max="203" width="7.421875" style="1" hidden="1" customWidth="1"/>
    <col min="204" max="224" width="3.7109375" style="1" hidden="1" customWidth="1"/>
    <col min="225" max="225" width="5.421875" style="1" hidden="1" customWidth="1"/>
    <col min="226" max="226" width="5.7109375" style="1" hidden="1" customWidth="1"/>
    <col min="227" max="238" width="3.7109375" style="1" hidden="1" customWidth="1"/>
    <col min="239" max="239" width="16.8515625" style="1" hidden="1" customWidth="1"/>
    <col min="240" max="240" width="17.57421875" style="1" hidden="1" customWidth="1"/>
    <col min="241" max="241" width="15.00390625" style="1" hidden="1" customWidth="1"/>
    <col min="242" max="242" width="16.7109375" style="1" hidden="1" customWidth="1"/>
    <col min="243" max="243" width="23.28125" style="1" hidden="1" customWidth="1"/>
    <col min="244" max="244" width="36.00390625" style="1" hidden="1" customWidth="1"/>
    <col min="245" max="245" width="15.421875" style="1" hidden="1" customWidth="1"/>
    <col min="246" max="246" width="12.140625" style="1" hidden="1" customWidth="1"/>
    <col min="247" max="247" width="13.57421875" style="1" hidden="1" customWidth="1"/>
    <col min="248" max="248" width="21.7109375" style="1" hidden="1" customWidth="1"/>
    <col min="249" max="249" width="25.28125" style="1" hidden="1" customWidth="1"/>
    <col min="250" max="250" width="17.140625" style="1" hidden="1" customWidth="1"/>
    <col min="251" max="251" width="12.421875" style="1" hidden="1" customWidth="1"/>
    <col min="252" max="252" width="13.28125" style="1" hidden="1" customWidth="1"/>
    <col min="253" max="16384" width="11.8515625" style="1" hidden="1" customWidth="1"/>
  </cols>
  <sheetData>
    <row r="2" spans="1:9" ht="89.25" customHeight="1">
      <c r="A2" s="21"/>
      <c r="B2" s="22"/>
      <c r="C2" s="22"/>
      <c r="D2" s="22"/>
      <c r="E2" s="22"/>
      <c r="F2" s="22"/>
      <c r="G2" s="22"/>
      <c r="H2" s="22"/>
      <c r="I2" s="22"/>
    </row>
    <row r="3" spans="1:9" ht="15.75" customHeight="1">
      <c r="A3" s="88" t="s">
        <v>113</v>
      </c>
      <c r="B3" s="88"/>
      <c r="C3" s="88"/>
      <c r="D3" s="88"/>
      <c r="E3" s="88"/>
      <c r="F3" s="88"/>
      <c r="G3" s="88"/>
      <c r="H3" s="88"/>
      <c r="I3" s="24"/>
    </row>
    <row r="4" spans="1:9" ht="15.75" customHeight="1">
      <c r="A4" s="88" t="s">
        <v>37</v>
      </c>
      <c r="B4" s="88"/>
      <c r="C4" s="88"/>
      <c r="D4" s="88"/>
      <c r="E4" s="88"/>
      <c r="F4" s="88"/>
      <c r="G4" s="88"/>
      <c r="H4" s="88"/>
      <c r="I4" s="25"/>
    </row>
    <row r="5" spans="1:9" ht="57.75" customHeight="1">
      <c r="A5" s="89" t="s">
        <v>181</v>
      </c>
      <c r="B5" s="89"/>
      <c r="C5" s="89"/>
      <c r="D5" s="89"/>
      <c r="E5" s="89"/>
      <c r="F5" s="89"/>
      <c r="G5" s="89"/>
      <c r="H5" s="89"/>
      <c r="I5" s="89"/>
    </row>
    <row r="6" spans="1:9" ht="18.75" customHeight="1" thickBot="1">
      <c r="A6" s="90" t="s">
        <v>36</v>
      </c>
      <c r="B6" s="90"/>
      <c r="C6" s="90"/>
      <c r="D6" s="90"/>
      <c r="E6" s="90"/>
      <c r="F6" s="90"/>
      <c r="G6" s="90"/>
      <c r="H6" s="90"/>
      <c r="I6" s="90"/>
    </row>
    <row r="7" spans="1:9" ht="16.5" hidden="1" thickBot="1">
      <c r="A7" s="23"/>
      <c r="B7" s="23"/>
      <c r="C7" s="23"/>
      <c r="D7" s="23"/>
      <c r="E7" s="23"/>
      <c r="F7" s="23"/>
      <c r="G7" s="23"/>
      <c r="H7" s="23"/>
      <c r="I7" s="26"/>
    </row>
    <row r="8" spans="1:149" ht="13.5" customHeight="1">
      <c r="A8" s="91" t="s">
        <v>19</v>
      </c>
      <c r="B8" s="93" t="s">
        <v>0</v>
      </c>
      <c r="C8" s="93" t="s">
        <v>1</v>
      </c>
      <c r="D8" s="96" t="s">
        <v>21</v>
      </c>
      <c r="E8" s="96" t="s">
        <v>2</v>
      </c>
      <c r="F8" s="84" t="s">
        <v>22</v>
      </c>
      <c r="G8"/>
      <c r="K8" s="1"/>
      <c r="DQ8"/>
      <c r="DR8"/>
      <c r="DS8"/>
      <c r="DU8" s="1"/>
      <c r="DV8" s="1"/>
      <c r="DW8" s="1"/>
      <c r="EK8" s="2"/>
      <c r="EL8" s="2"/>
      <c r="EM8" s="2"/>
      <c r="EN8" s="2"/>
      <c r="EP8" s="1"/>
      <c r="EQ8" s="1"/>
      <c r="ER8" s="1"/>
      <c r="ES8" s="1"/>
    </row>
    <row r="9" spans="1:149" ht="12.75" customHeight="1">
      <c r="A9" s="92"/>
      <c r="B9" s="94"/>
      <c r="C9" s="94"/>
      <c r="D9" s="97"/>
      <c r="E9" s="97"/>
      <c r="F9" s="85"/>
      <c r="G9"/>
      <c r="K9" s="1"/>
      <c r="DQ9"/>
      <c r="DR9"/>
      <c r="DS9"/>
      <c r="DU9" s="1"/>
      <c r="DV9" s="1"/>
      <c r="DW9" s="1"/>
      <c r="EK9" s="2"/>
      <c r="EL9" s="2"/>
      <c r="EM9" s="2"/>
      <c r="EN9" s="2"/>
      <c r="EP9" s="1"/>
      <c r="EQ9" s="1"/>
      <c r="ER9" s="1"/>
      <c r="ES9" s="1"/>
    </row>
    <row r="10" spans="1:149" ht="22.5" customHeight="1">
      <c r="A10" s="100"/>
      <c r="B10" s="94"/>
      <c r="C10" s="94"/>
      <c r="D10" s="98"/>
      <c r="E10" s="98"/>
      <c r="F10" s="85"/>
      <c r="G10"/>
      <c r="K10" s="1"/>
      <c r="DQ10"/>
      <c r="DR10"/>
      <c r="DS10"/>
      <c r="DU10" s="1"/>
      <c r="DV10" s="1"/>
      <c r="DW10" s="1"/>
      <c r="EK10" s="2"/>
      <c r="EL10" s="2"/>
      <c r="EM10" s="2"/>
      <c r="EN10" s="2"/>
      <c r="EP10" s="1"/>
      <c r="EQ10" s="1"/>
      <c r="ER10" s="1"/>
      <c r="ES10" s="1"/>
    </row>
    <row r="11" spans="1:145" s="28" customFormat="1" ht="15" customHeight="1">
      <c r="A11" s="53">
        <v>1</v>
      </c>
      <c r="B11" s="34">
        <v>77</v>
      </c>
      <c r="C11" s="58" t="s">
        <v>103</v>
      </c>
      <c r="D11" s="58" t="s">
        <v>127</v>
      </c>
      <c r="E11" s="40" t="s">
        <v>26</v>
      </c>
      <c r="F11" s="66">
        <v>137</v>
      </c>
      <c r="G11" s="51"/>
      <c r="DQ11" s="51"/>
      <c r="DR11" s="51"/>
      <c r="DS11" s="51"/>
      <c r="EK11" s="52"/>
      <c r="EL11" s="52"/>
      <c r="EM11" s="52"/>
      <c r="EN11" s="52"/>
      <c r="EO11" s="52"/>
    </row>
    <row r="12" spans="1:249" s="39" customFormat="1" ht="15" customHeight="1">
      <c r="A12" s="53">
        <v>2</v>
      </c>
      <c r="B12" s="34">
        <v>1</v>
      </c>
      <c r="C12" s="58" t="s">
        <v>55</v>
      </c>
      <c r="D12" s="58" t="s">
        <v>147</v>
      </c>
      <c r="E12" s="34" t="s">
        <v>26</v>
      </c>
      <c r="F12" s="66">
        <v>96</v>
      </c>
      <c r="G12" s="36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</row>
    <row r="13" spans="1:145" s="28" customFormat="1" ht="15" customHeight="1">
      <c r="A13" s="53">
        <v>3</v>
      </c>
      <c r="B13" s="68">
        <v>159</v>
      </c>
      <c r="C13" s="70" t="s">
        <v>51</v>
      </c>
      <c r="D13" s="69" t="s">
        <v>115</v>
      </c>
      <c r="E13" s="40" t="s">
        <v>29</v>
      </c>
      <c r="F13" s="66">
        <v>93</v>
      </c>
      <c r="G13" s="51"/>
      <c r="DQ13" s="51"/>
      <c r="DR13" s="51"/>
      <c r="DS13" s="51"/>
      <c r="EK13" s="52"/>
      <c r="EL13" s="52"/>
      <c r="EM13" s="52"/>
      <c r="EN13" s="52"/>
      <c r="EO13" s="52"/>
    </row>
    <row r="14" spans="1:145" s="28" customFormat="1" ht="15" customHeight="1">
      <c r="A14" s="53">
        <v>4</v>
      </c>
      <c r="B14" s="34">
        <v>8</v>
      </c>
      <c r="C14" s="58" t="s">
        <v>76</v>
      </c>
      <c r="D14" s="58" t="s">
        <v>114</v>
      </c>
      <c r="E14" s="40" t="s">
        <v>27</v>
      </c>
      <c r="F14" s="66">
        <v>85</v>
      </c>
      <c r="G14" s="51"/>
      <c r="DQ14" s="51"/>
      <c r="DR14" s="51"/>
      <c r="DS14" s="51"/>
      <c r="EK14" s="52"/>
      <c r="EL14" s="52"/>
      <c r="EM14" s="52"/>
      <c r="EN14" s="52"/>
      <c r="EO14" s="52"/>
    </row>
    <row r="15" spans="1:249" s="39" customFormat="1" ht="15" customHeight="1">
      <c r="A15" s="53">
        <v>5</v>
      </c>
      <c r="B15" s="34">
        <v>11</v>
      </c>
      <c r="C15" s="58" t="s">
        <v>56</v>
      </c>
      <c r="D15" s="58" t="s">
        <v>115</v>
      </c>
      <c r="E15" s="34" t="s">
        <v>24</v>
      </c>
      <c r="F15" s="66">
        <v>70</v>
      </c>
      <c r="G15" s="36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6"/>
      <c r="IL15" s="36"/>
      <c r="IM15" s="36"/>
      <c r="IN15" s="36"/>
      <c r="IO15" s="38"/>
    </row>
    <row r="16" spans="1:145" s="28" customFormat="1" ht="15" customHeight="1">
      <c r="A16" s="53">
        <v>6</v>
      </c>
      <c r="B16" s="34">
        <v>88</v>
      </c>
      <c r="C16" s="58" t="s">
        <v>54</v>
      </c>
      <c r="D16" s="58" t="s">
        <v>148</v>
      </c>
      <c r="E16" s="40" t="s">
        <v>25</v>
      </c>
      <c r="F16" s="66">
        <v>66</v>
      </c>
      <c r="G16" s="51"/>
      <c r="DQ16" s="51"/>
      <c r="DR16" s="51"/>
      <c r="DS16" s="51"/>
      <c r="EK16" s="52"/>
      <c r="EL16" s="52"/>
      <c r="EM16" s="52"/>
      <c r="EN16" s="52"/>
      <c r="EO16" s="52"/>
    </row>
    <row r="17" spans="1:249" s="39" customFormat="1" ht="15" customHeight="1">
      <c r="A17" s="53">
        <v>7</v>
      </c>
      <c r="B17" s="81">
        <v>39</v>
      </c>
      <c r="C17" s="82" t="s">
        <v>57</v>
      </c>
      <c r="D17" s="83" t="s">
        <v>147</v>
      </c>
      <c r="E17" s="34" t="s">
        <v>24</v>
      </c>
      <c r="F17" s="66">
        <v>62</v>
      </c>
      <c r="G17" s="36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6"/>
      <c r="IL17" s="36"/>
      <c r="IM17" s="36"/>
      <c r="IN17" s="36"/>
      <c r="IO17" s="38"/>
    </row>
    <row r="18" spans="1:145" s="28" customFormat="1" ht="15" customHeight="1">
      <c r="A18" s="53">
        <v>8</v>
      </c>
      <c r="B18" s="34">
        <v>7</v>
      </c>
      <c r="C18" s="57" t="s">
        <v>58</v>
      </c>
      <c r="D18" s="58" t="s">
        <v>148</v>
      </c>
      <c r="E18" s="40" t="s">
        <v>27</v>
      </c>
      <c r="F18" s="66">
        <v>58</v>
      </c>
      <c r="G18" s="51"/>
      <c r="DQ18" s="51"/>
      <c r="DR18" s="51"/>
      <c r="DS18" s="51"/>
      <c r="EK18" s="52"/>
      <c r="EL18" s="52"/>
      <c r="EM18" s="52"/>
      <c r="EN18" s="52"/>
      <c r="EO18" s="52"/>
    </row>
    <row r="19" spans="1:145" s="28" customFormat="1" ht="15" customHeight="1">
      <c r="A19" s="53">
        <v>9</v>
      </c>
      <c r="B19" s="34">
        <v>13</v>
      </c>
      <c r="C19" s="57" t="s">
        <v>50</v>
      </c>
      <c r="D19" s="58" t="s">
        <v>115</v>
      </c>
      <c r="E19" s="40" t="s">
        <v>27</v>
      </c>
      <c r="F19" s="66">
        <v>53</v>
      </c>
      <c r="G19" s="51"/>
      <c r="DQ19" s="51"/>
      <c r="DR19" s="51"/>
      <c r="DS19" s="51"/>
      <c r="EK19" s="52"/>
      <c r="EL19" s="52"/>
      <c r="EM19" s="52"/>
      <c r="EN19" s="52"/>
      <c r="EO19" s="52"/>
    </row>
    <row r="20" spans="1:145" s="28" customFormat="1" ht="15" customHeight="1">
      <c r="A20" s="53">
        <v>10</v>
      </c>
      <c r="B20" s="34">
        <v>59</v>
      </c>
      <c r="C20" s="58" t="s">
        <v>102</v>
      </c>
      <c r="D20" s="58" t="s">
        <v>149</v>
      </c>
      <c r="E20" s="34" t="s">
        <v>24</v>
      </c>
      <c r="F20" s="66">
        <v>50</v>
      </c>
      <c r="G20" s="51"/>
      <c r="DQ20" s="51"/>
      <c r="DR20" s="51"/>
      <c r="DS20" s="51"/>
      <c r="EK20" s="52"/>
      <c r="EL20" s="52"/>
      <c r="EM20" s="52"/>
      <c r="EN20" s="52"/>
      <c r="EO20" s="52"/>
    </row>
    <row r="21" spans="1:145" s="28" customFormat="1" ht="15" customHeight="1">
      <c r="A21" s="53">
        <v>11</v>
      </c>
      <c r="B21" s="34">
        <v>18</v>
      </c>
      <c r="C21" s="58" t="s">
        <v>104</v>
      </c>
      <c r="D21" s="58" t="s">
        <v>147</v>
      </c>
      <c r="E21" s="40" t="s">
        <v>29</v>
      </c>
      <c r="F21" s="66">
        <v>44</v>
      </c>
      <c r="G21" s="51"/>
      <c r="DQ21" s="51"/>
      <c r="DR21" s="51"/>
      <c r="DS21" s="51"/>
      <c r="EK21" s="52"/>
      <c r="EL21" s="52"/>
      <c r="EM21" s="52"/>
      <c r="EN21" s="52"/>
      <c r="EO21" s="52"/>
    </row>
    <row r="22" spans="1:145" s="28" customFormat="1" ht="15" customHeight="1">
      <c r="A22" s="53">
        <v>12</v>
      </c>
      <c r="B22" s="34">
        <v>45</v>
      </c>
      <c r="C22" s="57" t="s">
        <v>93</v>
      </c>
      <c r="D22" s="58" t="s">
        <v>127</v>
      </c>
      <c r="E22" s="40" t="s">
        <v>26</v>
      </c>
      <c r="F22" s="66">
        <v>40</v>
      </c>
      <c r="G22" s="51"/>
      <c r="DQ22" s="51"/>
      <c r="DR22" s="51"/>
      <c r="DS22" s="51"/>
      <c r="EK22" s="52"/>
      <c r="EL22" s="52"/>
      <c r="EM22" s="52"/>
      <c r="EN22" s="52"/>
      <c r="EO22" s="52"/>
    </row>
    <row r="23" spans="1:145" s="28" customFormat="1" ht="15" customHeight="1">
      <c r="A23" s="53">
        <v>13</v>
      </c>
      <c r="B23" s="34">
        <v>94</v>
      </c>
      <c r="C23" s="58" t="s">
        <v>59</v>
      </c>
      <c r="D23" s="58" t="s">
        <v>147</v>
      </c>
      <c r="E23" s="40" t="s">
        <v>29</v>
      </c>
      <c r="F23" s="66">
        <v>24</v>
      </c>
      <c r="G23" s="51"/>
      <c r="DQ23" s="51"/>
      <c r="DR23" s="51"/>
      <c r="DS23" s="51"/>
      <c r="EK23" s="52"/>
      <c r="EL23" s="52"/>
      <c r="EM23" s="52"/>
      <c r="EN23" s="52"/>
      <c r="EO23" s="52"/>
    </row>
    <row r="24" spans="1:145" s="28" customFormat="1" ht="15" customHeight="1">
      <c r="A24" s="53">
        <v>14</v>
      </c>
      <c r="B24" s="34">
        <v>9</v>
      </c>
      <c r="C24" s="57" t="s">
        <v>150</v>
      </c>
      <c r="D24" s="58" t="s">
        <v>151</v>
      </c>
      <c r="E24" s="40" t="s">
        <v>27</v>
      </c>
      <c r="F24" s="66">
        <v>21</v>
      </c>
      <c r="G24" s="51"/>
      <c r="DQ24" s="51"/>
      <c r="DR24" s="51"/>
      <c r="DS24" s="51"/>
      <c r="EK24" s="52"/>
      <c r="EL24" s="52"/>
      <c r="EM24" s="52"/>
      <c r="EN24" s="52"/>
      <c r="EO24" s="52"/>
    </row>
    <row r="25" spans="1:249" s="39" customFormat="1" ht="15" customHeight="1">
      <c r="A25" s="53">
        <v>15</v>
      </c>
      <c r="B25" s="68">
        <v>57</v>
      </c>
      <c r="C25" s="69" t="s">
        <v>49</v>
      </c>
      <c r="D25" s="69" t="s">
        <v>152</v>
      </c>
      <c r="E25" s="34" t="s">
        <v>24</v>
      </c>
      <c r="F25" s="66">
        <v>17</v>
      </c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6"/>
      <c r="IL25" s="36"/>
      <c r="IM25" s="36"/>
      <c r="IN25" s="36"/>
      <c r="IO25" s="38"/>
    </row>
    <row r="26" spans="1:145" s="28" customFormat="1" ht="15" customHeight="1">
      <c r="A26" s="53">
        <v>16</v>
      </c>
      <c r="B26" s="34">
        <v>81</v>
      </c>
      <c r="C26" s="58" t="s">
        <v>153</v>
      </c>
      <c r="D26" s="58" t="s">
        <v>115</v>
      </c>
      <c r="E26" s="40" t="s">
        <v>25</v>
      </c>
      <c r="F26" s="66">
        <v>14</v>
      </c>
      <c r="G26" s="51"/>
      <c r="DQ26" s="51"/>
      <c r="DR26" s="51"/>
      <c r="DS26" s="51"/>
      <c r="EK26" s="52"/>
      <c r="EL26" s="52"/>
      <c r="EM26" s="52"/>
      <c r="EN26" s="52"/>
      <c r="EO26" s="52"/>
    </row>
    <row r="27" spans="1:249" s="39" customFormat="1" ht="15" customHeight="1">
      <c r="A27" s="53">
        <v>17</v>
      </c>
      <c r="B27" s="34">
        <v>19</v>
      </c>
      <c r="C27" s="57" t="s">
        <v>94</v>
      </c>
      <c r="D27" s="58" t="s">
        <v>129</v>
      </c>
      <c r="E27" s="34" t="s">
        <v>24</v>
      </c>
      <c r="F27" s="66">
        <v>12</v>
      </c>
      <c r="G27" s="36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6"/>
      <c r="IL27" s="36"/>
      <c r="IM27" s="36"/>
      <c r="IN27" s="36"/>
      <c r="IO27" s="38"/>
    </row>
    <row r="28" spans="1:6" ht="15" customHeight="1">
      <c r="A28" s="53">
        <v>18</v>
      </c>
      <c r="B28" s="71">
        <v>46</v>
      </c>
      <c r="C28" s="72" t="s">
        <v>52</v>
      </c>
      <c r="D28" s="72" t="s">
        <v>115</v>
      </c>
      <c r="E28" s="34" t="s">
        <v>24</v>
      </c>
      <c r="F28" s="66">
        <v>11</v>
      </c>
    </row>
    <row r="29" spans="1:6" ht="15" customHeight="1">
      <c r="A29" s="53">
        <v>19</v>
      </c>
      <c r="B29" s="34">
        <v>23</v>
      </c>
      <c r="C29" s="57" t="s">
        <v>105</v>
      </c>
      <c r="D29" s="58" t="s">
        <v>125</v>
      </c>
      <c r="E29" s="34" t="s">
        <v>24</v>
      </c>
      <c r="F29" s="66">
        <v>8</v>
      </c>
    </row>
    <row r="30" spans="1:6" ht="18.75">
      <c r="A30" s="53">
        <v>20</v>
      </c>
      <c r="B30" s="34"/>
      <c r="C30" s="58"/>
      <c r="D30" s="59"/>
      <c r="E30" s="34"/>
      <c r="F30" s="66"/>
    </row>
    <row r="31" spans="1:253" s="3" customFormat="1" ht="14.25" customHeight="1">
      <c r="A31" s="29" t="s">
        <v>20</v>
      </c>
      <c r="B31" s="29"/>
      <c r="C31" s="29"/>
      <c r="D31" s="29"/>
      <c r="E31" s="29"/>
      <c r="F31" s="29"/>
      <c r="G31" s="29"/>
      <c r="H31" s="29"/>
      <c r="I31" s="28"/>
      <c r="J31" s="33"/>
      <c r="K31" s="18"/>
      <c r="L31" s="19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18"/>
      <c r="IP31" s="18"/>
      <c r="IQ31" s="18"/>
      <c r="IR31" s="18"/>
      <c r="IS31" s="20"/>
    </row>
    <row r="32" spans="1:9" ht="15">
      <c r="A32" s="87" t="s">
        <v>81</v>
      </c>
      <c r="B32" s="87"/>
      <c r="C32" s="87"/>
      <c r="D32" s="87"/>
      <c r="E32" s="87"/>
      <c r="F32" s="87"/>
      <c r="G32" s="87"/>
      <c r="H32" s="87"/>
      <c r="I32" s="87"/>
    </row>
    <row r="33" spans="1:9" ht="15.75">
      <c r="A33" s="29"/>
      <c r="B33" s="29"/>
      <c r="C33" s="29"/>
      <c r="D33" s="29"/>
      <c r="E33" s="30"/>
      <c r="F33" s="29"/>
      <c r="G33" s="29"/>
      <c r="H33" s="29"/>
      <c r="I33" s="28"/>
    </row>
    <row r="34" spans="1:9" ht="15.75">
      <c r="A34" s="99" t="s">
        <v>30</v>
      </c>
      <c r="B34" s="99"/>
      <c r="C34" s="99"/>
      <c r="D34" s="99"/>
      <c r="E34" s="99"/>
      <c r="F34" s="99"/>
      <c r="G34" s="99"/>
      <c r="H34" s="99"/>
      <c r="I34" s="28"/>
    </row>
    <row r="35" spans="1:9" ht="15.75">
      <c r="A35" s="99" t="s">
        <v>82</v>
      </c>
      <c r="B35" s="99"/>
      <c r="C35" s="99"/>
      <c r="D35" s="99"/>
      <c r="E35" s="99"/>
      <c r="F35" s="99"/>
      <c r="G35" s="99"/>
      <c r="H35" s="99"/>
      <c r="I35" s="99"/>
    </row>
  </sheetData>
  <sheetProtection formatCells="0" formatColumns="0" formatRows="0" insertColumns="0" insertRows="0" insertHyperlinks="0" deleteColumns="0" deleteRows="0" autoFilter="0" pivotTables="0"/>
  <mergeCells count="13">
    <mergeCell ref="A6:I6"/>
    <mergeCell ref="B8:B10"/>
    <mergeCell ref="A3:H3"/>
    <mergeCell ref="A4:H4"/>
    <mergeCell ref="A5:I5"/>
    <mergeCell ref="C8:C10"/>
    <mergeCell ref="A35:I35"/>
    <mergeCell ref="E8:E10"/>
    <mergeCell ref="F8:F10"/>
    <mergeCell ref="D8:D10"/>
    <mergeCell ref="A8:A10"/>
    <mergeCell ref="A34:H34"/>
    <mergeCell ref="A32:I32"/>
  </mergeCell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IS23"/>
  <sheetViews>
    <sheetView zoomScalePageLayoutView="0" workbookViewId="0" topLeftCell="A1">
      <selection activeCell="A4" sqref="A4:I4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33.7109375" style="1" customWidth="1"/>
    <col min="5" max="5" width="10.57421875" style="1" customWidth="1"/>
    <col min="6" max="6" width="12.28125" style="1" customWidth="1"/>
    <col min="7" max="7" width="4.00390625" style="1" customWidth="1"/>
    <col min="8" max="8" width="4.7109375" style="1" customWidth="1"/>
    <col min="9" max="9" width="9.140625" style="1" customWidth="1"/>
    <col min="10" max="10" width="0.71875" style="1" hidden="1" customWidth="1"/>
    <col min="11" max="11" width="0" style="0" hidden="1" customWidth="1"/>
    <col min="12" max="12" width="7.57421875" style="1" hidden="1" customWidth="1"/>
    <col min="13" max="124" width="7.140625" style="1" hidden="1" customWidth="1"/>
    <col min="125" max="127" width="0" style="0" hidden="1" customWidth="1"/>
    <col min="128" max="141" width="8.57421875" style="1" hidden="1" customWidth="1"/>
    <col min="142" max="143" width="7.140625" style="1" hidden="1" customWidth="1"/>
    <col min="144" max="144" width="8.57421875" style="1" hidden="1" customWidth="1"/>
    <col min="145" max="145" width="8.7109375" style="2" hidden="1" customWidth="1"/>
    <col min="146" max="146" width="6.140625" style="2" hidden="1" customWidth="1"/>
    <col min="147" max="147" width="8.00390625" style="2" hidden="1" customWidth="1"/>
    <col min="148" max="148" width="3.7109375" style="2" hidden="1" customWidth="1"/>
    <col min="149" max="149" width="9.140625" style="2" hidden="1" customWidth="1"/>
    <col min="150" max="150" width="10.00390625" style="1" hidden="1" customWidth="1"/>
    <col min="151" max="151" width="8.140625" style="1" hidden="1" customWidth="1"/>
    <col min="152" max="152" width="7.57421875" style="1" hidden="1" customWidth="1"/>
    <col min="153" max="153" width="9.57421875" style="1" hidden="1" customWidth="1"/>
    <col min="154" max="154" width="5.57421875" style="1" hidden="1" customWidth="1"/>
    <col min="155" max="156" width="5.421875" style="1" hidden="1" customWidth="1"/>
    <col min="157" max="202" width="3.7109375" style="1" hidden="1" customWidth="1"/>
    <col min="203" max="203" width="7.421875" style="1" hidden="1" customWidth="1"/>
    <col min="204" max="224" width="3.7109375" style="1" hidden="1" customWidth="1"/>
    <col min="225" max="225" width="5.421875" style="1" hidden="1" customWidth="1"/>
    <col min="226" max="226" width="5.7109375" style="1" hidden="1" customWidth="1"/>
    <col min="227" max="238" width="3.7109375" style="1" hidden="1" customWidth="1"/>
    <col min="239" max="239" width="16.8515625" style="1" hidden="1" customWidth="1"/>
    <col min="240" max="240" width="17.57421875" style="1" hidden="1" customWidth="1"/>
    <col min="241" max="241" width="15.00390625" style="1" hidden="1" customWidth="1"/>
    <col min="242" max="242" width="16.7109375" style="1" hidden="1" customWidth="1"/>
    <col min="243" max="243" width="23.28125" style="1" hidden="1" customWidth="1"/>
    <col min="244" max="244" width="36.00390625" style="1" hidden="1" customWidth="1"/>
    <col min="245" max="245" width="15.421875" style="1" hidden="1" customWidth="1"/>
    <col min="246" max="246" width="12.140625" style="1" hidden="1" customWidth="1"/>
    <col min="247" max="247" width="13.57421875" style="1" hidden="1" customWidth="1"/>
    <col min="248" max="248" width="21.7109375" style="1" hidden="1" customWidth="1"/>
    <col min="249" max="249" width="25.28125" style="1" hidden="1" customWidth="1"/>
    <col min="250" max="250" width="17.140625" style="1" hidden="1" customWidth="1"/>
    <col min="251" max="251" width="12.421875" style="1" hidden="1" customWidth="1"/>
    <col min="252" max="252" width="13.28125" style="1" hidden="1" customWidth="1"/>
    <col min="253" max="16384" width="11.8515625" style="1" hidden="1" customWidth="1"/>
  </cols>
  <sheetData>
    <row r="1" spans="1:253" ht="130.5" customHeight="1">
      <c r="A1" s="21"/>
      <c r="B1" s="22"/>
      <c r="C1" s="22"/>
      <c r="D1" s="22"/>
      <c r="E1" s="22"/>
      <c r="F1" s="22"/>
      <c r="G1" s="22"/>
      <c r="H1" s="22"/>
      <c r="I1" s="22"/>
      <c r="J1" s="101"/>
      <c r="K1" s="5"/>
      <c r="L1" s="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7"/>
      <c r="EP1" s="7"/>
      <c r="EQ1" s="7"/>
      <c r="ER1" s="7"/>
      <c r="ES1" s="7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10" ht="15.75" customHeight="1">
      <c r="A2" s="88" t="s">
        <v>113</v>
      </c>
      <c r="B2" s="88"/>
      <c r="C2" s="88"/>
      <c r="D2" s="88"/>
      <c r="E2" s="88"/>
      <c r="F2" s="88"/>
      <c r="G2" s="88"/>
      <c r="H2" s="88"/>
      <c r="I2" s="24"/>
      <c r="J2" s="102"/>
    </row>
    <row r="3" spans="1:10" ht="15.75" customHeight="1">
      <c r="A3" s="88" t="s">
        <v>37</v>
      </c>
      <c r="B3" s="88"/>
      <c r="C3" s="88"/>
      <c r="D3" s="88"/>
      <c r="E3" s="88"/>
      <c r="F3" s="88"/>
      <c r="G3" s="88"/>
      <c r="H3" s="88"/>
      <c r="I3" s="25"/>
      <c r="J3" s="102"/>
    </row>
    <row r="4" spans="1:10" ht="45.75" customHeight="1">
      <c r="A4" s="89" t="s">
        <v>181</v>
      </c>
      <c r="B4" s="89"/>
      <c r="C4" s="89"/>
      <c r="D4" s="89"/>
      <c r="E4" s="89"/>
      <c r="F4" s="89"/>
      <c r="G4" s="89"/>
      <c r="H4" s="89"/>
      <c r="I4" s="89"/>
      <c r="J4" s="102"/>
    </row>
    <row r="5" spans="1:253" ht="16.5" customHeight="1">
      <c r="A5" s="90" t="s">
        <v>33</v>
      </c>
      <c r="B5" s="90"/>
      <c r="C5" s="90"/>
      <c r="D5" s="90"/>
      <c r="E5" s="90"/>
      <c r="F5" s="90"/>
      <c r="G5" s="90"/>
      <c r="H5" s="90"/>
      <c r="I5" s="90"/>
      <c r="J5" s="12"/>
      <c r="K5" s="5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7"/>
      <c r="EP5" s="7"/>
      <c r="EQ5" s="7"/>
      <c r="ER5" s="7"/>
      <c r="ES5" s="7"/>
      <c r="ET5" s="6"/>
      <c r="EU5" s="6"/>
      <c r="EV5" s="6"/>
      <c r="EW5" s="6"/>
      <c r="EX5" s="6"/>
      <c r="EY5" s="6"/>
      <c r="EZ5" s="6"/>
      <c r="FA5" s="10">
        <v>1</v>
      </c>
      <c r="FB5" s="10">
        <v>2</v>
      </c>
      <c r="FC5" s="10">
        <v>3</v>
      </c>
      <c r="FD5" s="10">
        <v>4</v>
      </c>
      <c r="FE5" s="10">
        <v>5</v>
      </c>
      <c r="FF5" s="10">
        <v>6</v>
      </c>
      <c r="FG5" s="10">
        <v>7</v>
      </c>
      <c r="FH5" s="10">
        <v>8</v>
      </c>
      <c r="FI5" s="10">
        <v>9</v>
      </c>
      <c r="FJ5" s="10">
        <v>10</v>
      </c>
      <c r="FK5" s="10">
        <v>11</v>
      </c>
      <c r="FL5" s="10">
        <v>12</v>
      </c>
      <c r="FM5" s="10">
        <v>13</v>
      </c>
      <c r="FN5" s="10">
        <v>14</v>
      </c>
      <c r="FO5" s="10">
        <v>15</v>
      </c>
      <c r="FP5" s="10">
        <v>16</v>
      </c>
      <c r="FQ5" s="10">
        <v>17</v>
      </c>
      <c r="FR5" s="10">
        <v>18</v>
      </c>
      <c r="FS5" s="10">
        <v>19</v>
      </c>
      <c r="FT5" s="10">
        <v>20</v>
      </c>
      <c r="FU5" s="10">
        <v>21</v>
      </c>
      <c r="FV5" s="10" t="s">
        <v>3</v>
      </c>
      <c r="FW5" s="10" t="s">
        <v>16</v>
      </c>
      <c r="FX5" s="10">
        <v>1</v>
      </c>
      <c r="FY5" s="10">
        <v>2</v>
      </c>
      <c r="FZ5" s="10">
        <v>3</v>
      </c>
      <c r="GA5" s="10">
        <v>4</v>
      </c>
      <c r="GB5" s="10">
        <v>5</v>
      </c>
      <c r="GC5" s="10">
        <v>6</v>
      </c>
      <c r="GD5" s="10">
        <v>7</v>
      </c>
      <c r="GE5" s="10">
        <v>8</v>
      </c>
      <c r="GF5" s="10">
        <v>9</v>
      </c>
      <c r="GG5" s="10">
        <v>10</v>
      </c>
      <c r="GH5" s="10">
        <v>11</v>
      </c>
      <c r="GI5" s="10">
        <v>12</v>
      </c>
      <c r="GJ5" s="10">
        <v>13</v>
      </c>
      <c r="GK5" s="10">
        <v>14</v>
      </c>
      <c r="GL5" s="10">
        <v>15</v>
      </c>
      <c r="GM5" s="10">
        <v>16</v>
      </c>
      <c r="GN5" s="10">
        <v>17</v>
      </c>
      <c r="GO5" s="10">
        <v>18</v>
      </c>
      <c r="GP5" s="10">
        <v>19</v>
      </c>
      <c r="GQ5" s="10">
        <v>20</v>
      </c>
      <c r="GR5" s="10">
        <v>21</v>
      </c>
      <c r="GS5" s="10" t="s">
        <v>4</v>
      </c>
      <c r="GT5" s="10" t="s">
        <v>15</v>
      </c>
      <c r="GU5" s="10">
        <v>1</v>
      </c>
      <c r="GV5" s="10">
        <v>2</v>
      </c>
      <c r="GW5" s="10">
        <v>3</v>
      </c>
      <c r="GX5" s="10">
        <v>4</v>
      </c>
      <c r="GY5" s="10">
        <v>5</v>
      </c>
      <c r="GZ5" s="10">
        <v>6</v>
      </c>
      <c r="HA5" s="10">
        <v>7</v>
      </c>
      <c r="HB5" s="10">
        <v>8</v>
      </c>
      <c r="HC5" s="10">
        <v>9</v>
      </c>
      <c r="HD5" s="10">
        <v>10</v>
      </c>
      <c r="HE5" s="10">
        <v>11</v>
      </c>
      <c r="HF5" s="10">
        <v>12</v>
      </c>
      <c r="HG5" s="10">
        <v>13</v>
      </c>
      <c r="HH5" s="10">
        <v>14</v>
      </c>
      <c r="HI5" s="10">
        <v>15</v>
      </c>
      <c r="HJ5" s="10">
        <v>16</v>
      </c>
      <c r="HK5" s="10">
        <v>17</v>
      </c>
      <c r="HL5" s="10">
        <v>18</v>
      </c>
      <c r="HM5" s="10">
        <v>19</v>
      </c>
      <c r="HN5" s="10">
        <v>20</v>
      </c>
      <c r="HO5" s="10">
        <v>21</v>
      </c>
      <c r="HP5" s="10" t="s">
        <v>3</v>
      </c>
      <c r="HQ5" s="10" t="s">
        <v>14</v>
      </c>
      <c r="HR5" s="10">
        <v>1</v>
      </c>
      <c r="HS5" s="10">
        <v>2</v>
      </c>
      <c r="HT5" s="10">
        <v>3</v>
      </c>
      <c r="HU5" s="10">
        <v>4</v>
      </c>
      <c r="HV5" s="10">
        <v>5</v>
      </c>
      <c r="HW5" s="10">
        <v>6</v>
      </c>
      <c r="HX5" s="10">
        <v>7</v>
      </c>
      <c r="HY5" s="10">
        <v>8</v>
      </c>
      <c r="HZ5" s="10">
        <v>9</v>
      </c>
      <c r="IA5" s="10">
        <v>10</v>
      </c>
      <c r="IB5" s="10">
        <v>11</v>
      </c>
      <c r="IC5" s="10">
        <v>12</v>
      </c>
      <c r="ID5" s="10">
        <v>13</v>
      </c>
      <c r="IE5" s="10">
        <v>14</v>
      </c>
      <c r="IF5" s="10">
        <v>15</v>
      </c>
      <c r="IG5" s="10">
        <v>16</v>
      </c>
      <c r="IH5" s="10">
        <v>17</v>
      </c>
      <c r="II5" s="10">
        <v>18</v>
      </c>
      <c r="IJ5" s="10">
        <v>19</v>
      </c>
      <c r="IK5" s="10">
        <v>20</v>
      </c>
      <c r="IL5" s="10">
        <v>21</v>
      </c>
      <c r="IM5" s="10" t="s">
        <v>3</v>
      </c>
      <c r="IN5" s="10" t="s">
        <v>14</v>
      </c>
      <c r="IO5" s="11">
        <f>COUNT(FA5:IN5)</f>
        <v>84</v>
      </c>
      <c r="IP5" s="10" t="s">
        <v>10</v>
      </c>
      <c r="IQ5" s="10" t="s">
        <v>11</v>
      </c>
      <c r="IR5" s="14" t="s">
        <v>9</v>
      </c>
      <c r="IS5" s="6"/>
    </row>
    <row r="6" spans="1:253" ht="0.75" customHeight="1" thickBot="1">
      <c r="A6" s="23"/>
      <c r="B6" s="23"/>
      <c r="C6" s="23"/>
      <c r="D6" s="23"/>
      <c r="E6" s="23"/>
      <c r="F6" s="23"/>
      <c r="G6" s="23"/>
      <c r="H6" s="23"/>
      <c r="I6" s="26"/>
      <c r="J6" s="12"/>
      <c r="K6" s="5"/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7"/>
      <c r="EP6" s="7"/>
      <c r="EQ6" s="7"/>
      <c r="ER6" s="7"/>
      <c r="ES6" s="7"/>
      <c r="ET6" s="6"/>
      <c r="EU6" s="6"/>
      <c r="EV6" s="6"/>
      <c r="EW6" s="6"/>
      <c r="EX6" s="6"/>
      <c r="EY6" s="6"/>
      <c r="EZ6" s="6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1"/>
      <c r="IP6" s="10"/>
      <c r="IQ6" s="10"/>
      <c r="IR6" s="14"/>
      <c r="IS6" s="6"/>
    </row>
    <row r="7" spans="1:249" ht="12" customHeight="1">
      <c r="A7" s="91" t="s">
        <v>19</v>
      </c>
      <c r="B7" s="93" t="s">
        <v>0</v>
      </c>
      <c r="C7" s="93" t="s">
        <v>1</v>
      </c>
      <c r="D7" s="96" t="s">
        <v>21</v>
      </c>
      <c r="E7" s="96" t="s">
        <v>2</v>
      </c>
      <c r="F7" s="84" t="s">
        <v>22</v>
      </c>
      <c r="G7" s="5"/>
      <c r="H7" s="1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5"/>
      <c r="DR7" s="5"/>
      <c r="DS7" s="5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7"/>
      <c r="EL7" s="7"/>
      <c r="EM7" s="7"/>
      <c r="EN7" s="7"/>
      <c r="EO7" s="7"/>
      <c r="EP7" s="6"/>
      <c r="EQ7" s="6"/>
      <c r="ER7" s="6"/>
      <c r="ES7" s="7"/>
      <c r="ET7" s="6"/>
      <c r="EU7" s="6"/>
      <c r="EV7" s="6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1"/>
      <c r="IL7" s="10"/>
      <c r="IM7" s="10"/>
      <c r="IN7" s="10"/>
      <c r="IO7" s="6"/>
    </row>
    <row r="8" spans="1:249" ht="9.75" customHeight="1">
      <c r="A8" s="92"/>
      <c r="B8" s="94"/>
      <c r="C8" s="94"/>
      <c r="D8" s="97"/>
      <c r="E8" s="97"/>
      <c r="F8" s="85"/>
      <c r="G8" s="5"/>
      <c r="H8" s="15"/>
      <c r="I8" s="6"/>
      <c r="J8" s="6" t="s">
        <v>5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 t="s">
        <v>6</v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 t="s">
        <v>7</v>
      </c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 t="s">
        <v>8</v>
      </c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5"/>
      <c r="DR8" s="5"/>
      <c r="DS8" s="5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7"/>
      <c r="EL8" s="7">
        <v>1</v>
      </c>
      <c r="EM8" s="7">
        <v>2</v>
      </c>
      <c r="EN8" s="7"/>
      <c r="EO8" s="7"/>
      <c r="EP8" s="6"/>
      <c r="EQ8" s="6"/>
      <c r="ER8" s="6"/>
      <c r="ES8" s="6"/>
      <c r="ET8" s="6"/>
      <c r="EU8" s="6"/>
      <c r="EV8" s="6"/>
      <c r="EW8" s="8"/>
      <c r="EX8" s="8"/>
      <c r="EY8" s="8"/>
      <c r="EZ8" s="9"/>
      <c r="FA8" s="9"/>
      <c r="FB8" s="9"/>
      <c r="FC8" s="9"/>
      <c r="FD8" s="10"/>
      <c r="FE8" s="10"/>
      <c r="FF8" s="10"/>
      <c r="FG8" s="10"/>
      <c r="FH8" s="10"/>
      <c r="FI8" s="10" t="s">
        <v>13</v>
      </c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6"/>
    </row>
    <row r="9" spans="1:249" ht="27.75" customHeight="1">
      <c r="A9" s="92"/>
      <c r="B9" s="95"/>
      <c r="C9" s="95"/>
      <c r="D9" s="97"/>
      <c r="E9" s="97"/>
      <c r="F9" s="85"/>
      <c r="G9" s="5"/>
      <c r="H9" s="16"/>
      <c r="I9" s="6"/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 t="s">
        <v>3</v>
      </c>
      <c r="AE9" s="6"/>
      <c r="AF9" s="6">
        <v>1</v>
      </c>
      <c r="AG9" s="6">
        <v>2</v>
      </c>
      <c r="AH9" s="6">
        <v>3</v>
      </c>
      <c r="AI9" s="6">
        <v>4</v>
      </c>
      <c r="AJ9" s="6">
        <v>5</v>
      </c>
      <c r="AK9" s="6">
        <v>6</v>
      </c>
      <c r="AL9" s="6">
        <v>7</v>
      </c>
      <c r="AM9" s="6">
        <v>8</v>
      </c>
      <c r="AN9" s="6">
        <v>9</v>
      </c>
      <c r="AO9" s="6">
        <v>10</v>
      </c>
      <c r="AP9" s="6">
        <v>11</v>
      </c>
      <c r="AQ9" s="6">
        <v>12</v>
      </c>
      <c r="AR9" s="6">
        <v>13</v>
      </c>
      <c r="AS9" s="6">
        <v>14</v>
      </c>
      <c r="AT9" s="6">
        <v>15</v>
      </c>
      <c r="AU9" s="6">
        <v>16</v>
      </c>
      <c r="AV9" s="6">
        <v>17</v>
      </c>
      <c r="AW9" s="6">
        <v>18</v>
      </c>
      <c r="AX9" s="6">
        <v>19</v>
      </c>
      <c r="AY9" s="6">
        <v>20</v>
      </c>
      <c r="AZ9" s="6"/>
      <c r="BA9" s="6" t="s">
        <v>4</v>
      </c>
      <c r="BB9" s="6"/>
      <c r="BC9" s="6">
        <v>1</v>
      </c>
      <c r="BD9" s="6">
        <v>2</v>
      </c>
      <c r="BE9" s="6">
        <v>3</v>
      </c>
      <c r="BF9" s="6">
        <v>4</v>
      </c>
      <c r="BG9" s="6">
        <v>5</v>
      </c>
      <c r="BH9" s="6">
        <v>6</v>
      </c>
      <c r="BI9" s="6">
        <v>7</v>
      </c>
      <c r="BJ9" s="6">
        <v>8</v>
      </c>
      <c r="BK9" s="6">
        <v>9</v>
      </c>
      <c r="BL9" s="6">
        <v>10</v>
      </c>
      <c r="BM9" s="6">
        <v>11</v>
      </c>
      <c r="BN9" s="6">
        <v>12</v>
      </c>
      <c r="BO9" s="6">
        <v>13</v>
      </c>
      <c r="BP9" s="6">
        <v>14</v>
      </c>
      <c r="BQ9" s="6">
        <v>15</v>
      </c>
      <c r="BR9" s="6">
        <v>16</v>
      </c>
      <c r="BS9" s="6">
        <v>17</v>
      </c>
      <c r="BT9" s="6">
        <v>18</v>
      </c>
      <c r="BU9" s="6">
        <v>19</v>
      </c>
      <c r="BV9" s="6">
        <v>20</v>
      </c>
      <c r="BW9" s="6">
        <v>21</v>
      </c>
      <c r="BX9" s="6">
        <v>22</v>
      </c>
      <c r="BY9" s="6">
        <v>23</v>
      </c>
      <c r="BZ9" s="6">
        <v>24</v>
      </c>
      <c r="CA9" s="6">
        <v>25</v>
      </c>
      <c r="CB9" s="6">
        <v>26</v>
      </c>
      <c r="CC9" s="6">
        <v>27</v>
      </c>
      <c r="CD9" s="6">
        <v>28</v>
      </c>
      <c r="CE9" s="6">
        <v>29</v>
      </c>
      <c r="CF9" s="6">
        <v>30</v>
      </c>
      <c r="CG9" s="6">
        <v>31</v>
      </c>
      <c r="CH9" s="6">
        <v>32</v>
      </c>
      <c r="CI9" s="6">
        <v>33</v>
      </c>
      <c r="CJ9" s="6">
        <v>34</v>
      </c>
      <c r="CK9" s="6">
        <v>35</v>
      </c>
      <c r="CL9" s="6">
        <v>36</v>
      </c>
      <c r="CM9" s="6">
        <v>37</v>
      </c>
      <c r="CN9" s="6">
        <v>38</v>
      </c>
      <c r="CO9" s="6">
        <v>39</v>
      </c>
      <c r="CP9" s="6">
        <v>40</v>
      </c>
      <c r="CQ9" s="6"/>
      <c r="CR9" s="6"/>
      <c r="CS9" s="6"/>
      <c r="CT9" s="6">
        <v>1</v>
      </c>
      <c r="CU9" s="6">
        <v>2</v>
      </c>
      <c r="CV9" s="6">
        <v>3</v>
      </c>
      <c r="CW9" s="6">
        <v>4</v>
      </c>
      <c r="CX9" s="6">
        <v>5</v>
      </c>
      <c r="CY9" s="6">
        <v>6</v>
      </c>
      <c r="CZ9" s="6">
        <v>7</v>
      </c>
      <c r="DA9" s="6">
        <v>8</v>
      </c>
      <c r="DB9" s="6">
        <v>9</v>
      </c>
      <c r="DC9" s="6">
        <v>10</v>
      </c>
      <c r="DD9" s="6">
        <v>11</v>
      </c>
      <c r="DE9" s="6">
        <v>12</v>
      </c>
      <c r="DF9" s="6">
        <v>13</v>
      </c>
      <c r="DG9" s="6">
        <v>14</v>
      </c>
      <c r="DH9" s="6">
        <v>15</v>
      </c>
      <c r="DI9" s="6">
        <v>16</v>
      </c>
      <c r="DJ9" s="6">
        <v>17</v>
      </c>
      <c r="DK9" s="6">
        <v>18</v>
      </c>
      <c r="DL9" s="6">
        <v>19</v>
      </c>
      <c r="DM9" s="6">
        <v>20</v>
      </c>
      <c r="DN9" s="6">
        <v>21</v>
      </c>
      <c r="DO9" s="6">
        <v>22</v>
      </c>
      <c r="DP9" s="6">
        <v>23</v>
      </c>
      <c r="DQ9" s="6">
        <v>24</v>
      </c>
      <c r="DR9" s="6">
        <v>25</v>
      </c>
      <c r="DS9" s="6">
        <v>26</v>
      </c>
      <c r="DT9" s="6">
        <v>27</v>
      </c>
      <c r="DU9" s="6">
        <v>28</v>
      </c>
      <c r="DV9" s="6">
        <v>29</v>
      </c>
      <c r="DW9" s="6">
        <v>30</v>
      </c>
      <c r="DX9" s="6">
        <v>31</v>
      </c>
      <c r="DY9" s="6">
        <v>32</v>
      </c>
      <c r="DZ9" s="6">
        <v>33</v>
      </c>
      <c r="EA9" s="6">
        <v>34</v>
      </c>
      <c r="EB9" s="6">
        <v>35</v>
      </c>
      <c r="EC9" s="6">
        <v>36</v>
      </c>
      <c r="ED9" s="6">
        <v>37</v>
      </c>
      <c r="EE9" s="6">
        <v>38</v>
      </c>
      <c r="EF9" s="6">
        <v>39</v>
      </c>
      <c r="EG9" s="6">
        <v>40</v>
      </c>
      <c r="EH9" s="6"/>
      <c r="EI9" s="6"/>
      <c r="EJ9" s="6"/>
      <c r="EK9" s="7"/>
      <c r="EL9" s="7"/>
      <c r="EM9" s="7"/>
      <c r="EN9" s="7"/>
      <c r="EO9" s="7" t="s">
        <v>12</v>
      </c>
      <c r="EP9" s="6" t="s">
        <v>10</v>
      </c>
      <c r="EQ9" s="6" t="s">
        <v>11</v>
      </c>
      <c r="ER9" s="17" t="s">
        <v>9</v>
      </c>
      <c r="ES9" s="6"/>
      <c r="ET9" s="6" t="s">
        <v>17</v>
      </c>
      <c r="EU9" s="6" t="s">
        <v>18</v>
      </c>
      <c r="EV9" s="6"/>
      <c r="EW9" s="10"/>
      <c r="EX9" s="10" t="s">
        <v>5</v>
      </c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 t="s">
        <v>6</v>
      </c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 t="s">
        <v>7</v>
      </c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 t="s">
        <v>8</v>
      </c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1"/>
      <c r="IL9" s="10"/>
      <c r="IM9" s="10"/>
      <c r="IN9" s="10"/>
      <c r="IO9" s="10"/>
    </row>
    <row r="10" spans="1:249" s="3" customFormat="1" ht="15" customHeight="1">
      <c r="A10" s="53">
        <v>1</v>
      </c>
      <c r="B10" s="34">
        <v>1</v>
      </c>
      <c r="C10" s="58" t="s">
        <v>62</v>
      </c>
      <c r="D10" s="58" t="s">
        <v>149</v>
      </c>
      <c r="E10" s="40" t="s">
        <v>26</v>
      </c>
      <c r="F10" s="67">
        <v>135</v>
      </c>
      <c r="G10" s="18"/>
      <c r="H10" s="19"/>
      <c r="I10" s="18"/>
      <c r="J10" s="18" t="e">
        <f>IF(#REF!=2,22,0)</f>
        <v>#REF!</v>
      </c>
      <c r="K10" s="18" t="e">
        <f>IF(#REF!=3,20,0)</f>
        <v>#REF!</v>
      </c>
      <c r="L10" s="18" t="e">
        <f>IF(#REF!=4,18,0)</f>
        <v>#REF!</v>
      </c>
      <c r="M10" s="18" t="e">
        <f>IF(#REF!=5,16,0)</f>
        <v>#REF!</v>
      </c>
      <c r="N10" s="18" t="e">
        <f>IF(#REF!=6,15,0)</f>
        <v>#REF!</v>
      </c>
      <c r="O10" s="18" t="e">
        <f>IF(#REF!=7,14,0)</f>
        <v>#REF!</v>
      </c>
      <c r="P10" s="18" t="e">
        <f>IF(#REF!=8,13,0)</f>
        <v>#REF!</v>
      </c>
      <c r="Q10" s="18" t="e">
        <f>IF(#REF!=9,12,0)</f>
        <v>#REF!</v>
      </c>
      <c r="R10" s="18" t="e">
        <f>IF(#REF!=10,11,0)</f>
        <v>#REF!</v>
      </c>
      <c r="S10" s="18" t="e">
        <f>IF(#REF!=11,10,0)</f>
        <v>#REF!</v>
      </c>
      <c r="T10" s="18" t="e">
        <f>IF(#REF!=12,9,0)</f>
        <v>#REF!</v>
      </c>
      <c r="U10" s="18" t="e">
        <f>IF(#REF!=13,8,0)</f>
        <v>#REF!</v>
      </c>
      <c r="V10" s="18" t="e">
        <f>IF(#REF!=14,7,0)</f>
        <v>#REF!</v>
      </c>
      <c r="W10" s="18" t="e">
        <f>IF(#REF!=15,6,0)</f>
        <v>#REF!</v>
      </c>
      <c r="X10" s="18" t="e">
        <f>IF(#REF!=16,5,0)</f>
        <v>#REF!</v>
      </c>
      <c r="Y10" s="18" t="e">
        <f>IF(#REF!=17,4,0)</f>
        <v>#REF!</v>
      </c>
      <c r="Z10" s="18" t="e">
        <f>IF(#REF!=18,3,0)</f>
        <v>#REF!</v>
      </c>
      <c r="AA10" s="18" t="e">
        <f>IF(#REF!=19,2,0)</f>
        <v>#REF!</v>
      </c>
      <c r="AB10" s="18" t="e">
        <f>IF(#REF!=20,1,0)</f>
        <v>#REF!</v>
      </c>
      <c r="AC10" s="18" t="e">
        <f>IF(#REF!&gt;20,0,0)</f>
        <v>#REF!</v>
      </c>
      <c r="AD10" s="18" t="e">
        <f>IF(#REF!="сх",0,0)</f>
        <v>#REF!</v>
      </c>
      <c r="AE10" s="18" t="e">
        <f>SUM(I10:AC10)</f>
        <v>#REF!</v>
      </c>
      <c r="AF10" s="18" t="e">
        <f>IF(#REF!=1,25,0)</f>
        <v>#REF!</v>
      </c>
      <c r="AG10" s="18" t="e">
        <f>IF(#REF!=2,22,0)</f>
        <v>#REF!</v>
      </c>
      <c r="AH10" s="18" t="e">
        <f>IF(#REF!=3,20,0)</f>
        <v>#REF!</v>
      </c>
      <c r="AI10" s="18" t="e">
        <f>IF(#REF!=4,18,0)</f>
        <v>#REF!</v>
      </c>
      <c r="AJ10" s="18" t="e">
        <f>IF(#REF!=5,16,0)</f>
        <v>#REF!</v>
      </c>
      <c r="AK10" s="18" t="e">
        <f>IF(#REF!=6,15,0)</f>
        <v>#REF!</v>
      </c>
      <c r="AL10" s="18" t="e">
        <f>IF(#REF!=7,14,0)</f>
        <v>#REF!</v>
      </c>
      <c r="AM10" s="18" t="e">
        <f>IF(#REF!=8,13,0)</f>
        <v>#REF!</v>
      </c>
      <c r="AN10" s="18" t="e">
        <f>IF(#REF!=9,12,0)</f>
        <v>#REF!</v>
      </c>
      <c r="AO10" s="18" t="e">
        <f>IF(#REF!=10,11,0)</f>
        <v>#REF!</v>
      </c>
      <c r="AP10" s="18" t="e">
        <f>IF(#REF!=11,10,0)</f>
        <v>#REF!</v>
      </c>
      <c r="AQ10" s="18" t="e">
        <f>IF(#REF!=12,9,0)</f>
        <v>#REF!</v>
      </c>
      <c r="AR10" s="18" t="e">
        <f>IF(#REF!=13,8,0)</f>
        <v>#REF!</v>
      </c>
      <c r="AS10" s="18" t="e">
        <f>IF(#REF!=14,7,0)</f>
        <v>#REF!</v>
      </c>
      <c r="AT10" s="18" t="e">
        <f>IF(#REF!=15,6,0)</f>
        <v>#REF!</v>
      </c>
      <c r="AU10" s="18" t="e">
        <f>IF(#REF!=16,5,0)</f>
        <v>#REF!</v>
      </c>
      <c r="AV10" s="18" t="e">
        <f>IF(#REF!=17,4,0)</f>
        <v>#REF!</v>
      </c>
      <c r="AW10" s="18" t="e">
        <f>IF(#REF!=18,3,0)</f>
        <v>#REF!</v>
      </c>
      <c r="AX10" s="18" t="e">
        <f>IF(#REF!=19,2,0)</f>
        <v>#REF!</v>
      </c>
      <c r="AY10" s="18" t="e">
        <f>IF(#REF!=20,1,0)</f>
        <v>#REF!</v>
      </c>
      <c r="AZ10" s="18" t="e">
        <f>IF(#REF!&gt;20,0,0)</f>
        <v>#REF!</v>
      </c>
      <c r="BA10" s="18" t="e">
        <f>IF(#REF!="сх",0,0)</f>
        <v>#REF!</v>
      </c>
      <c r="BB10" s="18" t="e">
        <f>SUM(AF10:AZ10)</f>
        <v>#REF!</v>
      </c>
      <c r="BC10" s="18" t="e">
        <f>IF(#REF!=1,45,0)</f>
        <v>#REF!</v>
      </c>
      <c r="BD10" s="18" t="e">
        <f>IF(#REF!=2,42,0)</f>
        <v>#REF!</v>
      </c>
      <c r="BE10" s="18" t="e">
        <f>IF(#REF!=3,40,0)</f>
        <v>#REF!</v>
      </c>
      <c r="BF10" s="18" t="e">
        <f>IF(#REF!=4,38,0)</f>
        <v>#REF!</v>
      </c>
      <c r="BG10" s="18" t="e">
        <f>IF(#REF!=5,36,0)</f>
        <v>#REF!</v>
      </c>
      <c r="BH10" s="18" t="e">
        <f>IF(#REF!=6,35,0)</f>
        <v>#REF!</v>
      </c>
      <c r="BI10" s="18" t="e">
        <f>IF(#REF!=7,34,0)</f>
        <v>#REF!</v>
      </c>
      <c r="BJ10" s="18" t="e">
        <f>IF(#REF!=8,33,0)</f>
        <v>#REF!</v>
      </c>
      <c r="BK10" s="18" t="e">
        <f>IF(#REF!=9,32,0)</f>
        <v>#REF!</v>
      </c>
      <c r="BL10" s="18" t="e">
        <f>IF(#REF!=10,31,0)</f>
        <v>#REF!</v>
      </c>
      <c r="BM10" s="18" t="e">
        <f>IF(#REF!=11,30,0)</f>
        <v>#REF!</v>
      </c>
      <c r="BN10" s="18" t="e">
        <f>IF(#REF!=12,29,0)</f>
        <v>#REF!</v>
      </c>
      <c r="BO10" s="18" t="e">
        <f>IF(#REF!=13,28,0)</f>
        <v>#REF!</v>
      </c>
      <c r="BP10" s="18" t="e">
        <f>IF(#REF!=14,27,0)</f>
        <v>#REF!</v>
      </c>
      <c r="BQ10" s="18" t="e">
        <f>IF(#REF!=15,26,0)</f>
        <v>#REF!</v>
      </c>
      <c r="BR10" s="18" t="e">
        <f>IF(#REF!=16,25,0)</f>
        <v>#REF!</v>
      </c>
      <c r="BS10" s="18" t="e">
        <f>IF(#REF!=17,24,0)</f>
        <v>#REF!</v>
      </c>
      <c r="BT10" s="18" t="e">
        <f>IF(#REF!=18,23,0)</f>
        <v>#REF!</v>
      </c>
      <c r="BU10" s="18" t="e">
        <f>IF(#REF!=19,22,0)</f>
        <v>#REF!</v>
      </c>
      <c r="BV10" s="18" t="e">
        <f>IF(#REF!=20,21,0)</f>
        <v>#REF!</v>
      </c>
      <c r="BW10" s="18" t="e">
        <f>IF(#REF!=21,20,0)</f>
        <v>#REF!</v>
      </c>
      <c r="BX10" s="18" t="e">
        <f>IF(#REF!=22,19,0)</f>
        <v>#REF!</v>
      </c>
      <c r="BY10" s="18" t="e">
        <f>IF(#REF!=23,18,0)</f>
        <v>#REF!</v>
      </c>
      <c r="BZ10" s="18" t="e">
        <f>IF(#REF!=24,17,0)</f>
        <v>#REF!</v>
      </c>
      <c r="CA10" s="18" t="e">
        <f>IF(#REF!=25,16,0)</f>
        <v>#REF!</v>
      </c>
      <c r="CB10" s="18" t="e">
        <f>IF(#REF!=26,15,0)</f>
        <v>#REF!</v>
      </c>
      <c r="CC10" s="18" t="e">
        <f>IF(#REF!=27,14,0)</f>
        <v>#REF!</v>
      </c>
      <c r="CD10" s="18" t="e">
        <f>IF(#REF!=28,13,0)</f>
        <v>#REF!</v>
      </c>
      <c r="CE10" s="18" t="e">
        <f>IF(#REF!=29,12,0)</f>
        <v>#REF!</v>
      </c>
      <c r="CF10" s="18" t="e">
        <f>IF(#REF!=30,11,0)</f>
        <v>#REF!</v>
      </c>
      <c r="CG10" s="18" t="e">
        <f>IF(#REF!=31,10,0)</f>
        <v>#REF!</v>
      </c>
      <c r="CH10" s="18" t="e">
        <f>IF(#REF!=32,9,0)</f>
        <v>#REF!</v>
      </c>
      <c r="CI10" s="18" t="e">
        <f>IF(#REF!=33,8,0)</f>
        <v>#REF!</v>
      </c>
      <c r="CJ10" s="18" t="e">
        <f>IF(#REF!=34,7,0)</f>
        <v>#REF!</v>
      </c>
      <c r="CK10" s="18" t="e">
        <f>IF(#REF!=35,6,0)</f>
        <v>#REF!</v>
      </c>
      <c r="CL10" s="18" t="e">
        <f>IF(#REF!=36,5,0)</f>
        <v>#REF!</v>
      </c>
      <c r="CM10" s="18" t="e">
        <f>IF(#REF!=37,4,0)</f>
        <v>#REF!</v>
      </c>
      <c r="CN10" s="18" t="e">
        <f>IF(#REF!=38,3,0)</f>
        <v>#REF!</v>
      </c>
      <c r="CO10" s="18" t="e">
        <f>IF(#REF!=39,2,0)</f>
        <v>#REF!</v>
      </c>
      <c r="CP10" s="18" t="e">
        <f>IF(#REF!=40,1,0)</f>
        <v>#REF!</v>
      </c>
      <c r="CQ10" s="18" t="e">
        <f>IF(#REF!&gt;40,0,0)</f>
        <v>#REF!</v>
      </c>
      <c r="CR10" s="18" t="e">
        <f>IF(#REF!="сх",0,0)</f>
        <v>#REF!</v>
      </c>
      <c r="CS10" s="18" t="e">
        <f>SUM(BC10:CR10)</f>
        <v>#REF!</v>
      </c>
      <c r="CT10" s="18" t="e">
        <f>IF(#REF!=1,45,0)</f>
        <v>#REF!</v>
      </c>
      <c r="CU10" s="18" t="e">
        <f>IF(#REF!=2,42,0)</f>
        <v>#REF!</v>
      </c>
      <c r="CV10" s="18" t="e">
        <f>IF(#REF!=3,40,0)</f>
        <v>#REF!</v>
      </c>
      <c r="CW10" s="18" t="e">
        <f>IF(#REF!=4,38,0)</f>
        <v>#REF!</v>
      </c>
      <c r="CX10" s="18" t="e">
        <f>IF(#REF!=5,36,0)</f>
        <v>#REF!</v>
      </c>
      <c r="CY10" s="18" t="e">
        <f>IF(#REF!=6,35,0)</f>
        <v>#REF!</v>
      </c>
      <c r="CZ10" s="18" t="e">
        <f>IF(#REF!=7,34,0)</f>
        <v>#REF!</v>
      </c>
      <c r="DA10" s="18" t="e">
        <f>IF(#REF!=8,33,0)</f>
        <v>#REF!</v>
      </c>
      <c r="DB10" s="18" t="e">
        <f>IF(#REF!=9,32,0)</f>
        <v>#REF!</v>
      </c>
      <c r="DC10" s="18" t="e">
        <f>IF(#REF!=10,31,0)</f>
        <v>#REF!</v>
      </c>
      <c r="DD10" s="18" t="e">
        <f>IF(#REF!=11,30,0)</f>
        <v>#REF!</v>
      </c>
      <c r="DE10" s="18" t="e">
        <f>IF(#REF!=12,29,0)</f>
        <v>#REF!</v>
      </c>
      <c r="DF10" s="18" t="e">
        <f>IF(#REF!=13,28,0)</f>
        <v>#REF!</v>
      </c>
      <c r="DG10" s="18" t="e">
        <f>IF(#REF!=14,27,0)</f>
        <v>#REF!</v>
      </c>
      <c r="DH10" s="18" t="e">
        <f>IF(#REF!=15,26,0)</f>
        <v>#REF!</v>
      </c>
      <c r="DI10" s="18" t="e">
        <f>IF(#REF!=16,25,0)</f>
        <v>#REF!</v>
      </c>
      <c r="DJ10" s="18" t="e">
        <f>IF(#REF!=17,24,0)</f>
        <v>#REF!</v>
      </c>
      <c r="DK10" s="18" t="e">
        <f>IF(#REF!=18,23,0)</f>
        <v>#REF!</v>
      </c>
      <c r="DL10" s="18" t="e">
        <f>IF(#REF!=19,22,0)</f>
        <v>#REF!</v>
      </c>
      <c r="DM10" s="18" t="e">
        <f>IF(#REF!=20,21,0)</f>
        <v>#REF!</v>
      </c>
      <c r="DN10" s="18" t="e">
        <f>IF(#REF!=21,20,0)</f>
        <v>#REF!</v>
      </c>
      <c r="DO10" s="18" t="e">
        <f>IF(#REF!=22,19,0)</f>
        <v>#REF!</v>
      </c>
      <c r="DP10" s="18" t="e">
        <f>IF(#REF!=23,18,0)</f>
        <v>#REF!</v>
      </c>
      <c r="DQ10" s="18" t="e">
        <f>IF(#REF!=24,17,0)</f>
        <v>#REF!</v>
      </c>
      <c r="DR10" s="18" t="e">
        <f>IF(#REF!=25,16,0)</f>
        <v>#REF!</v>
      </c>
      <c r="DS10" s="18" t="e">
        <f>IF(#REF!=26,15,0)</f>
        <v>#REF!</v>
      </c>
      <c r="DT10" s="18" t="e">
        <f>IF(#REF!=27,14,0)</f>
        <v>#REF!</v>
      </c>
      <c r="DU10" s="18" t="e">
        <f>IF(#REF!=28,13,0)</f>
        <v>#REF!</v>
      </c>
      <c r="DV10" s="18" t="e">
        <f>IF(#REF!=29,12,0)</f>
        <v>#REF!</v>
      </c>
      <c r="DW10" s="18" t="e">
        <f>IF(#REF!=30,11,0)</f>
        <v>#REF!</v>
      </c>
      <c r="DX10" s="18" t="e">
        <f>IF(#REF!=31,10,0)</f>
        <v>#REF!</v>
      </c>
      <c r="DY10" s="18" t="e">
        <f>IF(#REF!=32,9,0)</f>
        <v>#REF!</v>
      </c>
      <c r="DZ10" s="18" t="e">
        <f>IF(#REF!=33,8,0)</f>
        <v>#REF!</v>
      </c>
      <c r="EA10" s="18" t="e">
        <f>IF(#REF!=34,7,0)</f>
        <v>#REF!</v>
      </c>
      <c r="EB10" s="18" t="e">
        <f>IF(#REF!=35,6,0)</f>
        <v>#REF!</v>
      </c>
      <c r="EC10" s="18" t="e">
        <f>IF(#REF!=36,5,0)</f>
        <v>#REF!</v>
      </c>
      <c r="ED10" s="18" t="e">
        <f>IF(#REF!=37,4,0)</f>
        <v>#REF!</v>
      </c>
      <c r="EE10" s="18" t="e">
        <f>IF(#REF!=38,3,0)</f>
        <v>#REF!</v>
      </c>
      <c r="EF10" s="18" t="e">
        <f>IF(#REF!=39,2,0)</f>
        <v>#REF!</v>
      </c>
      <c r="EG10" s="18" t="e">
        <f>IF(#REF!=40,1,0)</f>
        <v>#REF!</v>
      </c>
      <c r="EH10" s="18" t="e">
        <f>IF(#REF!&gt;20,0,0)</f>
        <v>#REF!</v>
      </c>
      <c r="EI10" s="18" t="e">
        <f>IF(#REF!="сх",0,0)</f>
        <v>#REF!</v>
      </c>
      <c r="EJ10" s="18" t="e">
        <f>SUM(CT10:EI10)</f>
        <v>#REF!</v>
      </c>
      <c r="EK10" s="18"/>
      <c r="EL10" s="18" t="e">
        <f>IF(#REF!="сх","ноль",IF(#REF!&gt;0,#REF!,"Ноль"))</f>
        <v>#REF!</v>
      </c>
      <c r="EM10" s="18" t="e">
        <f>IF(#REF!="сх","ноль",IF(#REF!&gt;0,#REF!,"Ноль"))</f>
        <v>#REF!</v>
      </c>
      <c r="EN10" s="18"/>
      <c r="EO10" s="18" t="e">
        <f>MIN(EL10,EM10)</f>
        <v>#REF!</v>
      </c>
      <c r="EP10" s="18" t="e">
        <f>IF(F10=#REF!,IF(#REF!&gt;#REF!,2,1),1)</f>
        <v>#REF!</v>
      </c>
      <c r="EQ10" s="18"/>
      <c r="ER10" s="18" t="e">
        <f>IF(F10&lt;#REF!,"СТОП",EP10+EQ10)</f>
        <v>#REF!</v>
      </c>
      <c r="ES10" s="18"/>
      <c r="ET10" s="18">
        <v>1</v>
      </c>
      <c r="EU10" s="18">
        <v>2</v>
      </c>
      <c r="EV10" s="18"/>
      <c r="EW10" s="20" t="e">
        <f>IF(#REF!=1,25,0)</f>
        <v>#REF!</v>
      </c>
      <c r="EX10" s="20" t="e">
        <f>IF(#REF!=2,22,0)</f>
        <v>#REF!</v>
      </c>
      <c r="EY10" s="20" t="e">
        <f>IF(#REF!=3,20,0)</f>
        <v>#REF!</v>
      </c>
      <c r="EZ10" s="20" t="e">
        <f>IF(#REF!=4,18,0)</f>
        <v>#REF!</v>
      </c>
      <c r="FA10" s="20" t="e">
        <f>IF(#REF!=5,16,0)</f>
        <v>#REF!</v>
      </c>
      <c r="FB10" s="20" t="e">
        <f>IF(#REF!=6,15,0)</f>
        <v>#REF!</v>
      </c>
      <c r="FC10" s="20" t="e">
        <f>IF(#REF!=7,14,0)</f>
        <v>#REF!</v>
      </c>
      <c r="FD10" s="20" t="e">
        <f>IF(#REF!=8,13,0)</f>
        <v>#REF!</v>
      </c>
      <c r="FE10" s="20" t="e">
        <f>IF(#REF!=9,12,0)</f>
        <v>#REF!</v>
      </c>
      <c r="FF10" s="20" t="e">
        <f>IF(#REF!=10,11,0)</f>
        <v>#REF!</v>
      </c>
      <c r="FG10" s="20" t="e">
        <f>IF(#REF!=11,10,0)</f>
        <v>#REF!</v>
      </c>
      <c r="FH10" s="20" t="e">
        <f>IF(#REF!=12,9,0)</f>
        <v>#REF!</v>
      </c>
      <c r="FI10" s="20" t="e">
        <f>IF(#REF!=13,8,0)</f>
        <v>#REF!</v>
      </c>
      <c r="FJ10" s="20" t="e">
        <f>IF(#REF!=14,7,0)</f>
        <v>#REF!</v>
      </c>
      <c r="FK10" s="20" t="e">
        <f>IF(#REF!=15,6,0)</f>
        <v>#REF!</v>
      </c>
      <c r="FL10" s="20" t="e">
        <f>IF(#REF!=16,5,0)</f>
        <v>#REF!</v>
      </c>
      <c r="FM10" s="20" t="e">
        <f>IF(#REF!=17,4,0)</f>
        <v>#REF!</v>
      </c>
      <c r="FN10" s="20" t="e">
        <f>IF(#REF!=18,3,0)</f>
        <v>#REF!</v>
      </c>
      <c r="FO10" s="20" t="e">
        <f>IF(#REF!=19,2,0)</f>
        <v>#REF!</v>
      </c>
      <c r="FP10" s="20" t="e">
        <f>IF(#REF!=20,1,0)</f>
        <v>#REF!</v>
      </c>
      <c r="FQ10" s="20" t="e">
        <f>IF(#REF!&gt;20,0,0)</f>
        <v>#REF!</v>
      </c>
      <c r="FR10" s="20" t="e">
        <f>IF(#REF!="сх",0,0)</f>
        <v>#REF!</v>
      </c>
      <c r="FS10" s="20" t="e">
        <f>SUM(EW10:FR10)</f>
        <v>#REF!</v>
      </c>
      <c r="FT10" s="20" t="e">
        <f>IF(#REF!=1,25,0)</f>
        <v>#REF!</v>
      </c>
      <c r="FU10" s="20" t="e">
        <f>IF(#REF!=2,22,0)</f>
        <v>#REF!</v>
      </c>
      <c r="FV10" s="20" t="e">
        <f>IF(#REF!=3,20,0)</f>
        <v>#REF!</v>
      </c>
      <c r="FW10" s="20" t="e">
        <f>IF(#REF!=4,18,0)</f>
        <v>#REF!</v>
      </c>
      <c r="FX10" s="20" t="e">
        <f>IF(#REF!=5,16,0)</f>
        <v>#REF!</v>
      </c>
      <c r="FY10" s="20" t="e">
        <f>IF(#REF!=6,15,0)</f>
        <v>#REF!</v>
      </c>
      <c r="FZ10" s="20" t="e">
        <f>IF(#REF!=7,14,0)</f>
        <v>#REF!</v>
      </c>
      <c r="GA10" s="20" t="e">
        <f>IF(#REF!=8,13,0)</f>
        <v>#REF!</v>
      </c>
      <c r="GB10" s="20" t="e">
        <f>IF(#REF!=9,12,0)</f>
        <v>#REF!</v>
      </c>
      <c r="GC10" s="20" t="e">
        <f>IF(#REF!=10,11,0)</f>
        <v>#REF!</v>
      </c>
      <c r="GD10" s="20" t="e">
        <f>IF(#REF!=11,10,0)</f>
        <v>#REF!</v>
      </c>
      <c r="GE10" s="20" t="e">
        <f>IF(#REF!=12,9,0)</f>
        <v>#REF!</v>
      </c>
      <c r="GF10" s="20" t="e">
        <f>IF(#REF!=13,8,0)</f>
        <v>#REF!</v>
      </c>
      <c r="GG10" s="20" t="e">
        <f>IF(#REF!=14,7,0)</f>
        <v>#REF!</v>
      </c>
      <c r="GH10" s="20" t="e">
        <f>IF(#REF!=15,6,0)</f>
        <v>#REF!</v>
      </c>
      <c r="GI10" s="20" t="e">
        <f>IF(#REF!=16,5,0)</f>
        <v>#REF!</v>
      </c>
      <c r="GJ10" s="20" t="e">
        <f>IF(#REF!=17,4,0)</f>
        <v>#REF!</v>
      </c>
      <c r="GK10" s="20" t="e">
        <f>IF(#REF!=18,3,0)</f>
        <v>#REF!</v>
      </c>
      <c r="GL10" s="20" t="e">
        <f>IF(#REF!=19,2,0)</f>
        <v>#REF!</v>
      </c>
      <c r="GM10" s="20" t="e">
        <f>IF(#REF!=20,1,0)</f>
        <v>#REF!</v>
      </c>
      <c r="GN10" s="20" t="e">
        <f>IF(#REF!&gt;20,0,0)</f>
        <v>#REF!</v>
      </c>
      <c r="GO10" s="20" t="e">
        <f>IF(#REF!="сх",0,0)</f>
        <v>#REF!</v>
      </c>
      <c r="GP10" s="20" t="e">
        <f>SUM(FT10:GO10)</f>
        <v>#REF!</v>
      </c>
      <c r="GQ10" s="20" t="e">
        <f>IF(#REF!=1,100,0)</f>
        <v>#REF!</v>
      </c>
      <c r="GR10" s="20" t="e">
        <f>IF(#REF!=2,98,0)</f>
        <v>#REF!</v>
      </c>
      <c r="GS10" s="20" t="e">
        <f>IF(#REF!=3,95,0)</f>
        <v>#REF!</v>
      </c>
      <c r="GT10" s="20" t="e">
        <f>IF(#REF!=4,93,0)</f>
        <v>#REF!</v>
      </c>
      <c r="GU10" s="20" t="e">
        <f>IF(#REF!=5,90,0)</f>
        <v>#REF!</v>
      </c>
      <c r="GV10" s="20" t="e">
        <f>IF(#REF!=6,88,0)</f>
        <v>#REF!</v>
      </c>
      <c r="GW10" s="20" t="e">
        <f>IF(#REF!=7,85,0)</f>
        <v>#REF!</v>
      </c>
      <c r="GX10" s="20" t="e">
        <f>IF(#REF!=8,83,0)</f>
        <v>#REF!</v>
      </c>
      <c r="GY10" s="20" t="e">
        <f>IF(#REF!=9,80,0)</f>
        <v>#REF!</v>
      </c>
      <c r="GZ10" s="20" t="e">
        <f>IF(#REF!=10,78,0)</f>
        <v>#REF!</v>
      </c>
      <c r="HA10" s="20" t="e">
        <f>IF(#REF!=11,75,0)</f>
        <v>#REF!</v>
      </c>
      <c r="HB10" s="20" t="e">
        <f>IF(#REF!=12,73,0)</f>
        <v>#REF!</v>
      </c>
      <c r="HC10" s="20" t="e">
        <f>IF(#REF!=13,70,0)</f>
        <v>#REF!</v>
      </c>
      <c r="HD10" s="20" t="e">
        <f>IF(#REF!=14,68,0)</f>
        <v>#REF!</v>
      </c>
      <c r="HE10" s="20" t="e">
        <f>IF(#REF!=15,65,0)</f>
        <v>#REF!</v>
      </c>
      <c r="HF10" s="20" t="e">
        <f>IF(#REF!=16,63,0)</f>
        <v>#REF!</v>
      </c>
      <c r="HG10" s="20" t="e">
        <f>IF(#REF!=17,60,0)</f>
        <v>#REF!</v>
      </c>
      <c r="HH10" s="20" t="e">
        <f>IF(#REF!=18,58,0)</f>
        <v>#REF!</v>
      </c>
      <c r="HI10" s="20" t="e">
        <f>IF(#REF!=19,55,0)</f>
        <v>#REF!</v>
      </c>
      <c r="HJ10" s="20" t="e">
        <f>IF(#REF!=20,53,0)</f>
        <v>#REF!</v>
      </c>
      <c r="HK10" s="20" t="e">
        <f>IF(#REF!&gt;20,0,0)</f>
        <v>#REF!</v>
      </c>
      <c r="HL10" s="20" t="e">
        <f>IF(#REF!="сх",0,0)</f>
        <v>#REF!</v>
      </c>
      <c r="HM10" s="20" t="e">
        <f>SUM(GQ10:HL10)</f>
        <v>#REF!</v>
      </c>
      <c r="HN10" s="20" t="e">
        <f>IF(#REF!=1,100,0)</f>
        <v>#REF!</v>
      </c>
      <c r="HO10" s="20" t="e">
        <f>IF(#REF!=2,98,0)</f>
        <v>#REF!</v>
      </c>
      <c r="HP10" s="20" t="e">
        <f>IF(#REF!=3,95,0)</f>
        <v>#REF!</v>
      </c>
      <c r="HQ10" s="20" t="e">
        <f>IF(#REF!=4,93,0)</f>
        <v>#REF!</v>
      </c>
      <c r="HR10" s="20" t="e">
        <f>IF(#REF!=5,90,0)</f>
        <v>#REF!</v>
      </c>
      <c r="HS10" s="20" t="e">
        <f>IF(#REF!=6,88,0)</f>
        <v>#REF!</v>
      </c>
      <c r="HT10" s="20" t="e">
        <f>IF(#REF!=7,85,0)</f>
        <v>#REF!</v>
      </c>
      <c r="HU10" s="20" t="e">
        <f>IF(#REF!=8,83,0)</f>
        <v>#REF!</v>
      </c>
      <c r="HV10" s="20" t="e">
        <f>IF(#REF!=9,80,0)</f>
        <v>#REF!</v>
      </c>
      <c r="HW10" s="20" t="e">
        <f>IF(#REF!=10,78,0)</f>
        <v>#REF!</v>
      </c>
      <c r="HX10" s="20" t="e">
        <f>IF(#REF!=11,75,0)</f>
        <v>#REF!</v>
      </c>
      <c r="HY10" s="20" t="e">
        <f>IF(#REF!=12,73,0)</f>
        <v>#REF!</v>
      </c>
      <c r="HZ10" s="20" t="e">
        <f>IF(#REF!=13,70,0)</f>
        <v>#REF!</v>
      </c>
      <c r="IA10" s="20" t="e">
        <f>IF(#REF!=14,68,0)</f>
        <v>#REF!</v>
      </c>
      <c r="IB10" s="20" t="e">
        <f>IF(#REF!=15,65,0)</f>
        <v>#REF!</v>
      </c>
      <c r="IC10" s="20" t="e">
        <f>IF(#REF!=16,63,0)</f>
        <v>#REF!</v>
      </c>
      <c r="ID10" s="20" t="e">
        <f>IF(#REF!=17,60,0)</f>
        <v>#REF!</v>
      </c>
      <c r="IE10" s="20" t="e">
        <f>IF(#REF!=18,58,0)</f>
        <v>#REF!</v>
      </c>
      <c r="IF10" s="20" t="e">
        <f>IF(#REF!=19,55,0)</f>
        <v>#REF!</v>
      </c>
      <c r="IG10" s="20" t="e">
        <f>IF(#REF!=20,53,0)</f>
        <v>#REF!</v>
      </c>
      <c r="IH10" s="20" t="e">
        <f>IF(#REF!&gt;20,0,0)</f>
        <v>#REF!</v>
      </c>
      <c r="II10" s="20" t="e">
        <f>IF(#REF!="сх",0,0)</f>
        <v>#REF!</v>
      </c>
      <c r="IJ10" s="20" t="e">
        <f>SUM(HN10:II10)</f>
        <v>#REF!</v>
      </c>
      <c r="IK10" s="20"/>
      <c r="IL10" s="20" t="e">
        <f>IF(#REF!=#REF!,IF(#REF!&gt;#REF!,2,1),1)</f>
        <v>#REF!</v>
      </c>
      <c r="IM10" s="20"/>
      <c r="IN10" s="20" t="e">
        <f>IL10+IM10</f>
        <v>#REF!</v>
      </c>
      <c r="IO10" s="20"/>
    </row>
    <row r="11" spans="1:249" s="3" customFormat="1" ht="15" customHeight="1">
      <c r="A11" s="53">
        <v>2</v>
      </c>
      <c r="B11" s="34">
        <v>14</v>
      </c>
      <c r="C11" s="57" t="s">
        <v>60</v>
      </c>
      <c r="D11" s="58" t="s">
        <v>127</v>
      </c>
      <c r="E11" s="40" t="s">
        <v>29</v>
      </c>
      <c r="F11" s="66">
        <v>97</v>
      </c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</row>
    <row r="12" spans="1:249" s="3" customFormat="1" ht="15" customHeight="1">
      <c r="A12" s="53">
        <v>3</v>
      </c>
      <c r="B12" s="34">
        <v>23</v>
      </c>
      <c r="C12" s="58" t="s">
        <v>70</v>
      </c>
      <c r="D12" s="58" t="s">
        <v>115</v>
      </c>
      <c r="E12" s="34" t="s">
        <v>26</v>
      </c>
      <c r="F12" s="66">
        <v>96</v>
      </c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</row>
    <row r="13" spans="1:249" s="3" customFormat="1" ht="15" customHeight="1">
      <c r="A13" s="53">
        <v>4</v>
      </c>
      <c r="B13" s="34">
        <v>20</v>
      </c>
      <c r="C13" s="58" t="s">
        <v>72</v>
      </c>
      <c r="D13" s="58" t="s">
        <v>154</v>
      </c>
      <c r="E13" s="40" t="s">
        <v>29</v>
      </c>
      <c r="F13" s="67">
        <v>85</v>
      </c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</row>
    <row r="14" spans="1:249" s="3" customFormat="1" ht="15" customHeight="1">
      <c r="A14" s="53">
        <v>5</v>
      </c>
      <c r="B14" s="34">
        <v>36</v>
      </c>
      <c r="C14" s="58" t="s">
        <v>155</v>
      </c>
      <c r="D14" s="58" t="s">
        <v>129</v>
      </c>
      <c r="E14" s="40" t="s">
        <v>25</v>
      </c>
      <c r="F14" s="67">
        <v>83</v>
      </c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18"/>
      <c r="IL14" s="18"/>
      <c r="IM14" s="18"/>
      <c r="IN14" s="18"/>
      <c r="IO14" s="20"/>
    </row>
    <row r="15" spans="1:145" s="42" customFormat="1" ht="15" customHeight="1">
      <c r="A15" s="53">
        <v>6</v>
      </c>
      <c r="B15" s="34">
        <v>15</v>
      </c>
      <c r="C15" s="57" t="s">
        <v>156</v>
      </c>
      <c r="D15" s="58" t="s">
        <v>129</v>
      </c>
      <c r="E15" s="34" t="s">
        <v>27</v>
      </c>
      <c r="F15" s="67">
        <v>73</v>
      </c>
      <c r="G15" s="41"/>
      <c r="DQ15" s="41"/>
      <c r="DR15" s="41"/>
      <c r="DS15" s="41"/>
      <c r="EK15" s="43"/>
      <c r="EL15" s="43"/>
      <c r="EM15" s="43"/>
      <c r="EN15" s="43"/>
      <c r="EO15" s="43"/>
    </row>
    <row r="16" spans="1:249" s="42" customFormat="1" ht="15" customHeight="1">
      <c r="A16" s="53">
        <v>7</v>
      </c>
      <c r="B16" s="34">
        <v>7</v>
      </c>
      <c r="C16" s="58" t="s">
        <v>95</v>
      </c>
      <c r="D16" s="58" t="s">
        <v>114</v>
      </c>
      <c r="E16" s="34" t="s">
        <v>26</v>
      </c>
      <c r="F16" s="66">
        <v>66</v>
      </c>
      <c r="G16" s="44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7"/>
      <c r="EL16" s="47"/>
      <c r="EM16" s="47"/>
      <c r="EN16" s="47"/>
      <c r="EO16" s="47"/>
      <c r="EP16" s="46"/>
      <c r="EQ16" s="46"/>
      <c r="ER16" s="48"/>
      <c r="ES16" s="46"/>
      <c r="ET16" s="46"/>
      <c r="EU16" s="46"/>
      <c r="EV16" s="46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50"/>
      <c r="IL16" s="49"/>
      <c r="IM16" s="49"/>
      <c r="IN16" s="49"/>
      <c r="IO16" s="49"/>
    </row>
    <row r="17" spans="1:249" s="3" customFormat="1" ht="15" customHeight="1">
      <c r="A17" s="53">
        <v>8</v>
      </c>
      <c r="B17" s="34">
        <v>44</v>
      </c>
      <c r="C17" s="58" t="s">
        <v>63</v>
      </c>
      <c r="D17" s="58" t="s">
        <v>135</v>
      </c>
      <c r="E17" s="40" t="s">
        <v>29</v>
      </c>
      <c r="F17" s="66">
        <v>40</v>
      </c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18"/>
      <c r="IL17" s="18"/>
      <c r="IM17" s="18"/>
      <c r="IN17" s="18"/>
      <c r="IO17" s="20"/>
    </row>
    <row r="18" spans="1:249" s="3" customFormat="1" ht="15" customHeight="1">
      <c r="A18" s="53">
        <v>9</v>
      </c>
      <c r="B18" s="34">
        <v>777</v>
      </c>
      <c r="C18" s="57" t="s">
        <v>157</v>
      </c>
      <c r="D18" s="58" t="s">
        <v>129</v>
      </c>
      <c r="E18" s="40" t="s">
        <v>24</v>
      </c>
      <c r="F18" s="67">
        <v>0</v>
      </c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</row>
    <row r="19" spans="1:249" s="42" customFormat="1" ht="15" customHeight="1">
      <c r="A19" s="53">
        <v>10</v>
      </c>
      <c r="B19" s="34"/>
      <c r="C19" s="58"/>
      <c r="D19" s="60"/>
      <c r="E19" s="40"/>
      <c r="F19" s="67"/>
      <c r="G19" s="44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7"/>
      <c r="EL19" s="47"/>
      <c r="EM19" s="47"/>
      <c r="EN19" s="47"/>
      <c r="EO19" s="47"/>
      <c r="EP19" s="46"/>
      <c r="EQ19" s="46"/>
      <c r="ER19" s="48"/>
      <c r="ES19" s="46"/>
      <c r="ET19" s="46"/>
      <c r="EU19" s="46"/>
      <c r="EV19" s="46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50"/>
      <c r="IL19" s="49"/>
      <c r="IM19" s="49"/>
      <c r="IN19" s="49"/>
      <c r="IO19" s="49"/>
    </row>
    <row r="20" spans="1:253" ht="12" customHeight="1">
      <c r="A20" s="99" t="s">
        <v>20</v>
      </c>
      <c r="B20" s="99"/>
      <c r="C20" s="99"/>
      <c r="D20" s="99"/>
      <c r="E20" s="99"/>
      <c r="F20" s="99"/>
      <c r="G20" s="99"/>
      <c r="H20" s="99"/>
      <c r="I20" s="28"/>
      <c r="J20" s="6"/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7"/>
      <c r="EP20" s="7"/>
      <c r="EQ20" s="7"/>
      <c r="ER20" s="7"/>
      <c r="ES20" s="7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ht="15.75" customHeight="1">
      <c r="A21" s="87" t="s">
        <v>80</v>
      </c>
      <c r="B21" s="87"/>
      <c r="C21" s="87"/>
      <c r="D21" s="87"/>
      <c r="E21" s="87"/>
      <c r="F21" s="87"/>
      <c r="G21" s="87"/>
      <c r="H21" s="87"/>
      <c r="I21" s="87"/>
      <c r="J21" s="6"/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7"/>
      <c r="EP21" s="7"/>
      <c r="EQ21" s="7"/>
      <c r="ER21" s="7"/>
      <c r="ES21" s="7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9" ht="15.75">
      <c r="A22" s="99" t="s">
        <v>30</v>
      </c>
      <c r="B22" s="99"/>
      <c r="C22" s="99"/>
      <c r="D22" s="99"/>
      <c r="E22" s="99"/>
      <c r="F22" s="99"/>
      <c r="G22" s="99"/>
      <c r="H22" s="99"/>
      <c r="I22" s="28"/>
    </row>
    <row r="23" spans="1:9" ht="15.75">
      <c r="A23" s="99" t="s">
        <v>79</v>
      </c>
      <c r="B23" s="99"/>
      <c r="C23" s="99"/>
      <c r="D23" s="99"/>
      <c r="E23" s="99"/>
      <c r="F23" s="99"/>
      <c r="G23" s="99"/>
      <c r="H23" s="99"/>
      <c r="I23" s="99"/>
    </row>
  </sheetData>
  <sheetProtection formatCells="0" formatColumns="0" formatRows="0" insertColumns="0" insertRows="0" insertHyperlinks="0" deleteColumns="0" deleteRows="0" autoFilter="0" pivotTables="0"/>
  <mergeCells count="15">
    <mergeCell ref="A20:H20"/>
    <mergeCell ref="A21:I21"/>
    <mergeCell ref="A22:H22"/>
    <mergeCell ref="A23:I23"/>
    <mergeCell ref="A3:H3"/>
    <mergeCell ref="A4:I4"/>
    <mergeCell ref="J1:J4"/>
    <mergeCell ref="A5:I5"/>
    <mergeCell ref="C7:C9"/>
    <mergeCell ref="F7:F9"/>
    <mergeCell ref="E7:E9"/>
    <mergeCell ref="A7:A9"/>
    <mergeCell ref="B7:B9"/>
    <mergeCell ref="D7:D9"/>
    <mergeCell ref="A2:H2"/>
  </mergeCells>
  <printOptions horizontalCentered="1"/>
  <pageMargins left="0.11811023622047245" right="0.11811023622047245" top="0.17" bottom="0.16" header="0.11811023622047245" footer="0.16"/>
  <pageSetup fitToHeight="2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8">
    <pageSetUpPr fitToPage="1"/>
  </sheetPr>
  <dimension ref="A2:IS33"/>
  <sheetViews>
    <sheetView tabSelected="1" zoomScalePageLayoutView="0" workbookViewId="0" topLeftCell="A4">
      <selection activeCell="A5" sqref="A5:I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9.00390625" style="1" customWidth="1"/>
    <col min="4" max="4" width="34.421875" style="1" customWidth="1"/>
    <col min="5" max="5" width="10.140625" style="1" customWidth="1"/>
    <col min="6" max="6" width="12.421875" style="1" customWidth="1"/>
    <col min="7" max="7" width="4.57421875" style="1" customWidth="1"/>
    <col min="8" max="8" width="4.00390625" style="1" customWidth="1"/>
    <col min="9" max="9" width="4.7109375" style="1" customWidth="1"/>
    <col min="10" max="10" width="9.140625" style="1" customWidth="1"/>
    <col min="11" max="11" width="0.71875" style="1" hidden="1" customWidth="1"/>
    <col min="12" max="12" width="0" style="0" hidden="1" customWidth="1"/>
    <col min="13" max="13" width="7.57421875" style="1" hidden="1" customWidth="1"/>
    <col min="14" max="125" width="7.140625" style="1" hidden="1" customWidth="1"/>
    <col min="126" max="128" width="0" style="0" hidden="1" customWidth="1"/>
    <col min="129" max="142" width="8.57421875" style="1" hidden="1" customWidth="1"/>
    <col min="143" max="144" width="7.140625" style="1" hidden="1" customWidth="1"/>
    <col min="145" max="145" width="8.57421875" style="1" hidden="1" customWidth="1"/>
    <col min="146" max="146" width="8.7109375" style="2" hidden="1" customWidth="1"/>
    <col min="147" max="147" width="6.140625" style="2" hidden="1" customWidth="1"/>
    <col min="148" max="148" width="8.00390625" style="2" hidden="1" customWidth="1"/>
    <col min="149" max="149" width="3.7109375" style="2" hidden="1" customWidth="1"/>
    <col min="150" max="150" width="9.140625" style="2" hidden="1" customWidth="1"/>
    <col min="151" max="151" width="10.00390625" style="1" hidden="1" customWidth="1"/>
    <col min="152" max="152" width="8.140625" style="1" hidden="1" customWidth="1"/>
    <col min="153" max="153" width="7.57421875" style="1" hidden="1" customWidth="1"/>
    <col min="154" max="154" width="9.57421875" style="1" hidden="1" customWidth="1"/>
    <col min="155" max="155" width="5.57421875" style="1" hidden="1" customWidth="1"/>
    <col min="156" max="157" width="5.421875" style="1" hidden="1" customWidth="1"/>
    <col min="158" max="203" width="3.7109375" style="1" hidden="1" customWidth="1"/>
    <col min="204" max="204" width="7.421875" style="1" hidden="1" customWidth="1"/>
    <col min="205" max="225" width="3.7109375" style="1" hidden="1" customWidth="1"/>
    <col min="226" max="226" width="5.421875" style="1" hidden="1" customWidth="1"/>
    <col min="227" max="227" width="5.7109375" style="1" hidden="1" customWidth="1"/>
    <col min="228" max="239" width="3.7109375" style="1" hidden="1" customWidth="1"/>
    <col min="240" max="240" width="16.8515625" style="1" hidden="1" customWidth="1"/>
    <col min="241" max="241" width="17.57421875" style="1" hidden="1" customWidth="1"/>
    <col min="242" max="242" width="15.00390625" style="1" hidden="1" customWidth="1"/>
    <col min="243" max="243" width="16.7109375" style="1" hidden="1" customWidth="1"/>
    <col min="244" max="244" width="23.28125" style="1" hidden="1" customWidth="1"/>
    <col min="245" max="245" width="36.00390625" style="1" hidden="1" customWidth="1"/>
    <col min="246" max="246" width="15.421875" style="1" hidden="1" customWidth="1"/>
    <col min="247" max="247" width="12.140625" style="1" hidden="1" customWidth="1"/>
    <col min="248" max="248" width="13.57421875" style="1" hidden="1" customWidth="1"/>
    <col min="249" max="249" width="21.7109375" style="1" hidden="1" customWidth="1"/>
    <col min="250" max="250" width="25.28125" style="1" hidden="1" customWidth="1"/>
    <col min="251" max="251" width="17.140625" style="1" hidden="1" customWidth="1"/>
    <col min="252" max="252" width="12.421875" style="1" hidden="1" customWidth="1"/>
    <col min="253" max="253" width="13.28125" style="1" hidden="1" customWidth="1"/>
    <col min="254" max="16384" width="11.8515625" style="1" hidden="1" customWidth="1"/>
  </cols>
  <sheetData>
    <row r="2" spans="1:10" ht="132" customHeight="1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50" ht="15.75" customHeight="1">
      <c r="A3" s="88" t="s">
        <v>113</v>
      </c>
      <c r="B3" s="88"/>
      <c r="C3" s="88"/>
      <c r="D3" s="88"/>
      <c r="E3" s="88"/>
      <c r="F3" s="88"/>
      <c r="G3" s="88"/>
      <c r="H3" s="88"/>
      <c r="I3" s="24"/>
      <c r="K3"/>
      <c r="L3" s="1"/>
      <c r="DU3"/>
      <c r="DX3" s="1"/>
      <c r="EO3" s="2"/>
      <c r="ET3" s="1"/>
    </row>
    <row r="4" spans="1:150" ht="15.75" customHeight="1">
      <c r="A4" s="88" t="s">
        <v>37</v>
      </c>
      <c r="B4" s="88"/>
      <c r="C4" s="88"/>
      <c r="D4" s="88"/>
      <c r="E4" s="88"/>
      <c r="F4" s="88"/>
      <c r="G4" s="88"/>
      <c r="H4" s="88"/>
      <c r="I4" s="25"/>
      <c r="K4"/>
      <c r="L4" s="1"/>
      <c r="DU4"/>
      <c r="DX4" s="1"/>
      <c r="EO4" s="2"/>
      <c r="ET4" s="1"/>
    </row>
    <row r="5" spans="1:150" ht="54" customHeight="1">
      <c r="A5" s="89" t="s">
        <v>181</v>
      </c>
      <c r="B5" s="89"/>
      <c r="C5" s="89"/>
      <c r="D5" s="89"/>
      <c r="E5" s="89"/>
      <c r="F5" s="89"/>
      <c r="G5" s="89"/>
      <c r="H5" s="89"/>
      <c r="I5" s="89"/>
      <c r="K5"/>
      <c r="L5" s="1"/>
      <c r="DU5"/>
      <c r="DX5" s="1"/>
      <c r="EO5" s="2"/>
      <c r="ET5" s="1"/>
    </row>
    <row r="6" spans="1:253" ht="18.75" customHeight="1">
      <c r="A6" s="90" t="s">
        <v>34</v>
      </c>
      <c r="B6" s="90"/>
      <c r="C6" s="90"/>
      <c r="D6" s="90"/>
      <c r="E6" s="90"/>
      <c r="F6" s="90"/>
      <c r="G6" s="90"/>
      <c r="H6" s="90"/>
      <c r="I6" s="90"/>
      <c r="J6" s="12"/>
      <c r="K6" s="5"/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7"/>
      <c r="EP6" s="7"/>
      <c r="EQ6" s="7"/>
      <c r="ER6" s="7"/>
      <c r="ES6" s="7"/>
      <c r="ET6" s="6"/>
      <c r="EU6" s="6"/>
      <c r="EV6" s="6"/>
      <c r="EW6" s="6"/>
      <c r="EX6" s="6"/>
      <c r="EY6" s="6"/>
      <c r="EZ6" s="6"/>
      <c r="FA6" s="10">
        <v>1</v>
      </c>
      <c r="FB6" s="10">
        <v>2</v>
      </c>
      <c r="FC6" s="10">
        <v>3</v>
      </c>
      <c r="FD6" s="10">
        <v>4</v>
      </c>
      <c r="FE6" s="10">
        <v>5</v>
      </c>
      <c r="FF6" s="10">
        <v>6</v>
      </c>
      <c r="FG6" s="10">
        <v>7</v>
      </c>
      <c r="FH6" s="10">
        <v>8</v>
      </c>
      <c r="FI6" s="10">
        <v>9</v>
      </c>
      <c r="FJ6" s="10">
        <v>10</v>
      </c>
      <c r="FK6" s="10">
        <v>11</v>
      </c>
      <c r="FL6" s="10">
        <v>12</v>
      </c>
      <c r="FM6" s="10">
        <v>13</v>
      </c>
      <c r="FN6" s="10">
        <v>14</v>
      </c>
      <c r="FO6" s="10">
        <v>15</v>
      </c>
      <c r="FP6" s="10">
        <v>16</v>
      </c>
      <c r="FQ6" s="10">
        <v>17</v>
      </c>
      <c r="FR6" s="10">
        <v>18</v>
      </c>
      <c r="FS6" s="10">
        <v>19</v>
      </c>
      <c r="FT6" s="10">
        <v>20</v>
      </c>
      <c r="FU6" s="10">
        <v>21</v>
      </c>
      <c r="FV6" s="10" t="s">
        <v>3</v>
      </c>
      <c r="FW6" s="10" t="s">
        <v>16</v>
      </c>
      <c r="FX6" s="10">
        <v>1</v>
      </c>
      <c r="FY6" s="10">
        <v>2</v>
      </c>
      <c r="FZ6" s="10">
        <v>3</v>
      </c>
      <c r="GA6" s="10">
        <v>4</v>
      </c>
      <c r="GB6" s="10">
        <v>5</v>
      </c>
      <c r="GC6" s="10">
        <v>6</v>
      </c>
      <c r="GD6" s="10">
        <v>7</v>
      </c>
      <c r="GE6" s="10">
        <v>8</v>
      </c>
      <c r="GF6" s="10">
        <v>9</v>
      </c>
      <c r="GG6" s="10">
        <v>10</v>
      </c>
      <c r="GH6" s="10">
        <v>11</v>
      </c>
      <c r="GI6" s="10">
        <v>12</v>
      </c>
      <c r="GJ6" s="10">
        <v>13</v>
      </c>
      <c r="GK6" s="10">
        <v>14</v>
      </c>
      <c r="GL6" s="10">
        <v>15</v>
      </c>
      <c r="GM6" s="10">
        <v>16</v>
      </c>
      <c r="GN6" s="10">
        <v>17</v>
      </c>
      <c r="GO6" s="10">
        <v>18</v>
      </c>
      <c r="GP6" s="10">
        <v>19</v>
      </c>
      <c r="GQ6" s="10">
        <v>20</v>
      </c>
      <c r="GR6" s="10">
        <v>21</v>
      </c>
      <c r="GS6" s="10" t="s">
        <v>4</v>
      </c>
      <c r="GT6" s="10" t="s">
        <v>15</v>
      </c>
      <c r="GU6" s="10">
        <v>1</v>
      </c>
      <c r="GV6" s="10">
        <v>2</v>
      </c>
      <c r="GW6" s="10">
        <v>3</v>
      </c>
      <c r="GX6" s="10">
        <v>4</v>
      </c>
      <c r="GY6" s="10">
        <v>5</v>
      </c>
      <c r="GZ6" s="10">
        <v>6</v>
      </c>
      <c r="HA6" s="10">
        <v>7</v>
      </c>
      <c r="HB6" s="10">
        <v>8</v>
      </c>
      <c r="HC6" s="10">
        <v>9</v>
      </c>
      <c r="HD6" s="10">
        <v>10</v>
      </c>
      <c r="HE6" s="10">
        <v>11</v>
      </c>
      <c r="HF6" s="10">
        <v>12</v>
      </c>
      <c r="HG6" s="10">
        <v>13</v>
      </c>
      <c r="HH6" s="10">
        <v>14</v>
      </c>
      <c r="HI6" s="10">
        <v>15</v>
      </c>
      <c r="HJ6" s="10">
        <v>16</v>
      </c>
      <c r="HK6" s="10">
        <v>17</v>
      </c>
      <c r="HL6" s="10">
        <v>18</v>
      </c>
      <c r="HM6" s="10">
        <v>19</v>
      </c>
      <c r="HN6" s="10">
        <v>20</v>
      </c>
      <c r="HO6" s="10">
        <v>21</v>
      </c>
      <c r="HP6" s="10" t="s">
        <v>3</v>
      </c>
      <c r="HQ6" s="10" t="s">
        <v>14</v>
      </c>
      <c r="HR6" s="10">
        <v>1</v>
      </c>
      <c r="HS6" s="10">
        <v>2</v>
      </c>
      <c r="HT6" s="10">
        <v>3</v>
      </c>
      <c r="HU6" s="10">
        <v>4</v>
      </c>
      <c r="HV6" s="10">
        <v>5</v>
      </c>
      <c r="HW6" s="10">
        <v>6</v>
      </c>
      <c r="HX6" s="10">
        <v>7</v>
      </c>
      <c r="HY6" s="10">
        <v>8</v>
      </c>
      <c r="HZ6" s="10">
        <v>9</v>
      </c>
      <c r="IA6" s="10">
        <v>10</v>
      </c>
      <c r="IB6" s="10">
        <v>11</v>
      </c>
      <c r="IC6" s="10">
        <v>12</v>
      </c>
      <c r="ID6" s="10">
        <v>13</v>
      </c>
      <c r="IE6" s="10">
        <v>14</v>
      </c>
      <c r="IF6" s="10">
        <v>15</v>
      </c>
      <c r="IG6" s="10">
        <v>16</v>
      </c>
      <c r="IH6" s="10">
        <v>17</v>
      </c>
      <c r="II6" s="10">
        <v>18</v>
      </c>
      <c r="IJ6" s="10">
        <v>19</v>
      </c>
      <c r="IK6" s="10">
        <v>20</v>
      </c>
      <c r="IL6" s="10">
        <v>21</v>
      </c>
      <c r="IM6" s="10" t="s">
        <v>3</v>
      </c>
      <c r="IN6" s="10" t="s">
        <v>14</v>
      </c>
      <c r="IO6" s="11">
        <f>COUNT(FA6:IN6)</f>
        <v>84</v>
      </c>
      <c r="IP6" s="10" t="s">
        <v>10</v>
      </c>
      <c r="IQ6" s="10" t="s">
        <v>11</v>
      </c>
      <c r="IR6" s="14" t="s">
        <v>9</v>
      </c>
      <c r="IS6" s="6"/>
    </row>
    <row r="7" spans="1:253" ht="5.25" customHeight="1" thickBot="1">
      <c r="A7" s="23"/>
      <c r="B7" s="23"/>
      <c r="C7" s="23"/>
      <c r="D7" s="23"/>
      <c r="E7" s="23"/>
      <c r="F7" s="23"/>
      <c r="G7" s="23"/>
      <c r="H7" s="23"/>
      <c r="I7" s="26"/>
      <c r="J7" s="12"/>
      <c r="K7" s="5"/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7"/>
      <c r="EP7" s="7"/>
      <c r="EQ7" s="7"/>
      <c r="ER7" s="7"/>
      <c r="ES7" s="7"/>
      <c r="ET7" s="6"/>
      <c r="EU7" s="6"/>
      <c r="EV7" s="6"/>
      <c r="EW7" s="6"/>
      <c r="EX7" s="6"/>
      <c r="EY7" s="6"/>
      <c r="EZ7" s="6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1"/>
      <c r="IP7" s="10"/>
      <c r="IQ7" s="10"/>
      <c r="IR7" s="14"/>
      <c r="IS7" s="6"/>
    </row>
    <row r="8" spans="1:249" ht="12" customHeight="1">
      <c r="A8" s="91" t="s">
        <v>19</v>
      </c>
      <c r="B8" s="93" t="s">
        <v>0</v>
      </c>
      <c r="C8" s="93" t="s">
        <v>1</v>
      </c>
      <c r="D8" s="96" t="s">
        <v>21</v>
      </c>
      <c r="E8" s="96" t="s">
        <v>2</v>
      </c>
      <c r="F8" s="84" t="s">
        <v>22</v>
      </c>
      <c r="G8" s="5"/>
      <c r="H8" s="1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5"/>
      <c r="DR8" s="5"/>
      <c r="DS8" s="5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7"/>
      <c r="EL8" s="7"/>
      <c r="EM8" s="7"/>
      <c r="EN8" s="7"/>
      <c r="EO8" s="7"/>
      <c r="EP8" s="6"/>
      <c r="EQ8" s="6"/>
      <c r="ER8" s="6"/>
      <c r="ES8" s="7"/>
      <c r="ET8" s="6"/>
      <c r="EU8" s="6"/>
      <c r="EV8" s="6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1"/>
      <c r="IL8" s="10"/>
      <c r="IM8" s="10"/>
      <c r="IN8" s="10"/>
      <c r="IO8" s="6"/>
    </row>
    <row r="9" spans="1:249" ht="9.75" customHeight="1">
      <c r="A9" s="92"/>
      <c r="B9" s="94"/>
      <c r="C9" s="94"/>
      <c r="D9" s="97"/>
      <c r="E9" s="97"/>
      <c r="F9" s="85"/>
      <c r="G9" s="5"/>
      <c r="H9" s="1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 t="s">
        <v>6</v>
      </c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 t="s">
        <v>7</v>
      </c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 t="s">
        <v>8</v>
      </c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5"/>
      <c r="DR9" s="5"/>
      <c r="DS9" s="5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7"/>
      <c r="EL9" s="7">
        <v>1</v>
      </c>
      <c r="EM9" s="7">
        <v>2</v>
      </c>
      <c r="EN9" s="7"/>
      <c r="EO9" s="7"/>
      <c r="EP9" s="6"/>
      <c r="EQ9" s="6"/>
      <c r="ER9" s="6"/>
      <c r="ES9" s="6"/>
      <c r="ET9" s="6"/>
      <c r="EU9" s="6"/>
      <c r="EV9" s="6"/>
      <c r="EW9" s="8"/>
      <c r="EX9" s="8"/>
      <c r="EY9" s="8"/>
      <c r="EZ9" s="9"/>
      <c r="FA9" s="9"/>
      <c r="FB9" s="9"/>
      <c r="FC9" s="9"/>
      <c r="FD9" s="10"/>
      <c r="FE9" s="10"/>
      <c r="FF9" s="10"/>
      <c r="FG9" s="10"/>
      <c r="FH9" s="10"/>
      <c r="FI9" s="10" t="s">
        <v>13</v>
      </c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6"/>
    </row>
    <row r="10" spans="1:249" ht="27.75" customHeight="1" thickBot="1">
      <c r="A10" s="103"/>
      <c r="B10" s="104"/>
      <c r="C10" s="104"/>
      <c r="D10" s="105"/>
      <c r="E10" s="105"/>
      <c r="F10" s="85"/>
      <c r="G10" s="5"/>
      <c r="H10" s="16"/>
      <c r="I10" s="6"/>
      <c r="J10" s="6"/>
      <c r="K10" s="6">
        <v>3</v>
      </c>
      <c r="L10" s="6">
        <v>4</v>
      </c>
      <c r="M10" s="6">
        <v>5</v>
      </c>
      <c r="N10" s="6">
        <v>6</v>
      </c>
      <c r="O10" s="6">
        <v>7</v>
      </c>
      <c r="P10" s="6">
        <v>8</v>
      </c>
      <c r="Q10" s="6">
        <v>9</v>
      </c>
      <c r="R10" s="6">
        <v>10</v>
      </c>
      <c r="S10" s="6">
        <v>11</v>
      </c>
      <c r="T10" s="6">
        <v>12</v>
      </c>
      <c r="U10" s="6">
        <v>13</v>
      </c>
      <c r="V10" s="6">
        <v>14</v>
      </c>
      <c r="W10" s="6">
        <v>15</v>
      </c>
      <c r="X10" s="6">
        <v>16</v>
      </c>
      <c r="Y10" s="6">
        <v>17</v>
      </c>
      <c r="Z10" s="6">
        <v>18</v>
      </c>
      <c r="AA10" s="6">
        <v>19</v>
      </c>
      <c r="AB10" s="6">
        <v>20</v>
      </c>
      <c r="AC10" s="6">
        <v>21</v>
      </c>
      <c r="AD10" s="6" t="s">
        <v>3</v>
      </c>
      <c r="AE10" s="6"/>
      <c r="AF10" s="6">
        <v>1</v>
      </c>
      <c r="AG10" s="6">
        <v>2</v>
      </c>
      <c r="AH10" s="6">
        <v>3</v>
      </c>
      <c r="AI10" s="6">
        <v>4</v>
      </c>
      <c r="AJ10" s="6">
        <v>5</v>
      </c>
      <c r="AK10" s="6">
        <v>6</v>
      </c>
      <c r="AL10" s="6">
        <v>7</v>
      </c>
      <c r="AM10" s="6">
        <v>8</v>
      </c>
      <c r="AN10" s="6">
        <v>9</v>
      </c>
      <c r="AO10" s="6">
        <v>10</v>
      </c>
      <c r="AP10" s="6">
        <v>11</v>
      </c>
      <c r="AQ10" s="6">
        <v>12</v>
      </c>
      <c r="AR10" s="6">
        <v>13</v>
      </c>
      <c r="AS10" s="6">
        <v>14</v>
      </c>
      <c r="AT10" s="6">
        <v>15</v>
      </c>
      <c r="AU10" s="6">
        <v>16</v>
      </c>
      <c r="AV10" s="6">
        <v>17</v>
      </c>
      <c r="AW10" s="6">
        <v>18</v>
      </c>
      <c r="AX10" s="6">
        <v>19</v>
      </c>
      <c r="AY10" s="6">
        <v>20</v>
      </c>
      <c r="AZ10" s="6"/>
      <c r="BA10" s="6" t="s">
        <v>4</v>
      </c>
      <c r="BB10" s="6"/>
      <c r="BC10" s="6">
        <v>1</v>
      </c>
      <c r="BD10" s="6">
        <v>2</v>
      </c>
      <c r="BE10" s="6">
        <v>3</v>
      </c>
      <c r="BF10" s="6">
        <v>4</v>
      </c>
      <c r="BG10" s="6">
        <v>5</v>
      </c>
      <c r="BH10" s="6">
        <v>6</v>
      </c>
      <c r="BI10" s="6">
        <v>7</v>
      </c>
      <c r="BJ10" s="6">
        <v>8</v>
      </c>
      <c r="BK10" s="6">
        <v>9</v>
      </c>
      <c r="BL10" s="6">
        <v>10</v>
      </c>
      <c r="BM10" s="6">
        <v>11</v>
      </c>
      <c r="BN10" s="6">
        <v>12</v>
      </c>
      <c r="BO10" s="6">
        <v>13</v>
      </c>
      <c r="BP10" s="6">
        <v>14</v>
      </c>
      <c r="BQ10" s="6">
        <v>15</v>
      </c>
      <c r="BR10" s="6">
        <v>16</v>
      </c>
      <c r="BS10" s="6">
        <v>17</v>
      </c>
      <c r="BT10" s="6">
        <v>18</v>
      </c>
      <c r="BU10" s="6">
        <v>19</v>
      </c>
      <c r="BV10" s="6">
        <v>20</v>
      </c>
      <c r="BW10" s="6">
        <v>21</v>
      </c>
      <c r="BX10" s="6">
        <v>22</v>
      </c>
      <c r="BY10" s="6">
        <v>23</v>
      </c>
      <c r="BZ10" s="6">
        <v>24</v>
      </c>
      <c r="CA10" s="6">
        <v>25</v>
      </c>
      <c r="CB10" s="6">
        <v>26</v>
      </c>
      <c r="CC10" s="6">
        <v>27</v>
      </c>
      <c r="CD10" s="6">
        <v>28</v>
      </c>
      <c r="CE10" s="6">
        <v>29</v>
      </c>
      <c r="CF10" s="6">
        <v>30</v>
      </c>
      <c r="CG10" s="6">
        <v>31</v>
      </c>
      <c r="CH10" s="6">
        <v>32</v>
      </c>
      <c r="CI10" s="6">
        <v>33</v>
      </c>
      <c r="CJ10" s="6">
        <v>34</v>
      </c>
      <c r="CK10" s="6">
        <v>35</v>
      </c>
      <c r="CL10" s="6">
        <v>36</v>
      </c>
      <c r="CM10" s="6">
        <v>37</v>
      </c>
      <c r="CN10" s="6">
        <v>38</v>
      </c>
      <c r="CO10" s="6">
        <v>39</v>
      </c>
      <c r="CP10" s="6">
        <v>40</v>
      </c>
      <c r="CQ10" s="6"/>
      <c r="CR10" s="6"/>
      <c r="CS10" s="6"/>
      <c r="CT10" s="6">
        <v>1</v>
      </c>
      <c r="CU10" s="6">
        <v>2</v>
      </c>
      <c r="CV10" s="6">
        <v>3</v>
      </c>
      <c r="CW10" s="6">
        <v>4</v>
      </c>
      <c r="CX10" s="6">
        <v>5</v>
      </c>
      <c r="CY10" s="6">
        <v>6</v>
      </c>
      <c r="CZ10" s="6">
        <v>7</v>
      </c>
      <c r="DA10" s="6">
        <v>8</v>
      </c>
      <c r="DB10" s="6">
        <v>9</v>
      </c>
      <c r="DC10" s="6">
        <v>10</v>
      </c>
      <c r="DD10" s="6">
        <v>11</v>
      </c>
      <c r="DE10" s="6">
        <v>12</v>
      </c>
      <c r="DF10" s="6">
        <v>13</v>
      </c>
      <c r="DG10" s="6">
        <v>14</v>
      </c>
      <c r="DH10" s="6">
        <v>15</v>
      </c>
      <c r="DI10" s="6">
        <v>16</v>
      </c>
      <c r="DJ10" s="6">
        <v>17</v>
      </c>
      <c r="DK10" s="6">
        <v>18</v>
      </c>
      <c r="DL10" s="6">
        <v>19</v>
      </c>
      <c r="DM10" s="6">
        <v>20</v>
      </c>
      <c r="DN10" s="6">
        <v>21</v>
      </c>
      <c r="DO10" s="6">
        <v>22</v>
      </c>
      <c r="DP10" s="6">
        <v>23</v>
      </c>
      <c r="DQ10" s="6">
        <v>24</v>
      </c>
      <c r="DR10" s="6">
        <v>25</v>
      </c>
      <c r="DS10" s="6">
        <v>26</v>
      </c>
      <c r="DT10" s="6">
        <v>27</v>
      </c>
      <c r="DU10" s="6">
        <v>28</v>
      </c>
      <c r="DV10" s="6">
        <v>29</v>
      </c>
      <c r="DW10" s="6">
        <v>30</v>
      </c>
      <c r="DX10" s="6">
        <v>31</v>
      </c>
      <c r="DY10" s="6">
        <v>32</v>
      </c>
      <c r="DZ10" s="6">
        <v>33</v>
      </c>
      <c r="EA10" s="6">
        <v>34</v>
      </c>
      <c r="EB10" s="6">
        <v>35</v>
      </c>
      <c r="EC10" s="6">
        <v>36</v>
      </c>
      <c r="ED10" s="6">
        <v>37</v>
      </c>
      <c r="EE10" s="6">
        <v>38</v>
      </c>
      <c r="EF10" s="6">
        <v>39</v>
      </c>
      <c r="EG10" s="6">
        <v>40</v>
      </c>
      <c r="EH10" s="6"/>
      <c r="EI10" s="6"/>
      <c r="EJ10" s="6"/>
      <c r="EK10" s="7"/>
      <c r="EL10" s="7"/>
      <c r="EM10" s="7"/>
      <c r="EN10" s="7"/>
      <c r="EO10" s="7" t="s">
        <v>12</v>
      </c>
      <c r="EP10" s="6" t="s">
        <v>10</v>
      </c>
      <c r="EQ10" s="6" t="s">
        <v>11</v>
      </c>
      <c r="ER10" s="17" t="s">
        <v>9</v>
      </c>
      <c r="ES10" s="6"/>
      <c r="ET10" s="6" t="s">
        <v>17</v>
      </c>
      <c r="EU10" s="6" t="s">
        <v>18</v>
      </c>
      <c r="EV10" s="6"/>
      <c r="EW10" s="10"/>
      <c r="EX10" s="10" t="s">
        <v>5</v>
      </c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 t="s">
        <v>6</v>
      </c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 t="s">
        <v>7</v>
      </c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 t="s">
        <v>8</v>
      </c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1"/>
      <c r="IL10" s="10"/>
      <c r="IM10" s="10"/>
      <c r="IN10" s="10"/>
      <c r="IO10" s="10"/>
    </row>
    <row r="11" spans="1:249" s="39" customFormat="1" ht="15" customHeight="1">
      <c r="A11" s="54">
        <v>1</v>
      </c>
      <c r="B11" s="34">
        <v>55</v>
      </c>
      <c r="C11" s="58" t="s">
        <v>66</v>
      </c>
      <c r="D11" s="58" t="s">
        <v>114</v>
      </c>
      <c r="E11" s="55" t="s">
        <v>27</v>
      </c>
      <c r="F11" s="66">
        <v>129</v>
      </c>
      <c r="G11" s="36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</row>
    <row r="12" spans="1:249" s="39" customFormat="1" ht="15" customHeight="1">
      <c r="A12" s="54">
        <v>2</v>
      </c>
      <c r="B12" s="34">
        <v>57</v>
      </c>
      <c r="C12" s="58" t="s">
        <v>71</v>
      </c>
      <c r="D12" s="58" t="s">
        <v>115</v>
      </c>
      <c r="E12" s="55" t="s">
        <v>29</v>
      </c>
      <c r="F12" s="66">
        <v>117</v>
      </c>
      <c r="G12" s="36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</row>
    <row r="13" spans="1:249" s="39" customFormat="1" ht="15" customHeight="1">
      <c r="A13" s="54">
        <v>3</v>
      </c>
      <c r="B13" s="34">
        <v>69</v>
      </c>
      <c r="C13" s="58" t="s">
        <v>67</v>
      </c>
      <c r="D13" s="58" t="s">
        <v>115</v>
      </c>
      <c r="E13" s="55" t="s">
        <v>25</v>
      </c>
      <c r="F13" s="66">
        <v>103</v>
      </c>
      <c r="G13" s="36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</row>
    <row r="14" spans="1:249" s="39" customFormat="1" ht="15" customHeight="1">
      <c r="A14" s="54">
        <v>4</v>
      </c>
      <c r="B14" s="34">
        <v>62</v>
      </c>
      <c r="C14" s="58" t="s">
        <v>68</v>
      </c>
      <c r="D14" s="58" t="s">
        <v>115</v>
      </c>
      <c r="E14" s="55" t="s">
        <v>26</v>
      </c>
      <c r="F14" s="66">
        <v>96</v>
      </c>
      <c r="G14" s="36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</row>
    <row r="15" spans="1:249" s="39" customFormat="1" ht="15" customHeight="1">
      <c r="A15" s="54">
        <v>5</v>
      </c>
      <c r="B15" s="34">
        <v>71</v>
      </c>
      <c r="C15" s="58" t="s">
        <v>158</v>
      </c>
      <c r="D15" s="58" t="s">
        <v>115</v>
      </c>
      <c r="E15" s="55" t="s">
        <v>29</v>
      </c>
      <c r="F15" s="66">
        <v>84</v>
      </c>
      <c r="G15" s="36"/>
      <c r="H15" s="37"/>
      <c r="I15" s="36"/>
      <c r="J15" s="36"/>
      <c r="K15" s="36" t="e">
        <f>IF(#REF!=3,20,0)</f>
        <v>#REF!</v>
      </c>
      <c r="L15" s="36" t="e">
        <f>IF(#REF!=4,18,0)</f>
        <v>#REF!</v>
      </c>
      <c r="M15" s="36" t="e">
        <f>IF(#REF!=5,16,0)</f>
        <v>#REF!</v>
      </c>
      <c r="N15" s="36" t="e">
        <f>IF(#REF!=6,15,0)</f>
        <v>#REF!</v>
      </c>
      <c r="O15" s="36" t="e">
        <f>IF(#REF!=7,14,0)</f>
        <v>#REF!</v>
      </c>
      <c r="P15" s="36" t="e">
        <f>IF(#REF!=8,13,0)</f>
        <v>#REF!</v>
      </c>
      <c r="Q15" s="36" t="e">
        <f>IF(#REF!=9,12,0)</f>
        <v>#REF!</v>
      </c>
      <c r="R15" s="36" t="e">
        <f>IF(#REF!=10,11,0)</f>
        <v>#REF!</v>
      </c>
      <c r="S15" s="36" t="e">
        <f>IF(#REF!=11,10,0)</f>
        <v>#REF!</v>
      </c>
      <c r="T15" s="36" t="e">
        <f>IF(#REF!=12,9,0)</f>
        <v>#REF!</v>
      </c>
      <c r="U15" s="36" t="e">
        <f>IF(#REF!=13,8,0)</f>
        <v>#REF!</v>
      </c>
      <c r="V15" s="36" t="e">
        <f>IF(#REF!=14,7,0)</f>
        <v>#REF!</v>
      </c>
      <c r="W15" s="36" t="e">
        <f>IF(#REF!=15,6,0)</f>
        <v>#REF!</v>
      </c>
      <c r="X15" s="36" t="e">
        <f>IF(#REF!=16,5,0)</f>
        <v>#REF!</v>
      </c>
      <c r="Y15" s="36" t="e">
        <f>IF(#REF!=17,4,0)</f>
        <v>#REF!</v>
      </c>
      <c r="Z15" s="36" t="e">
        <f>IF(#REF!=18,3,0)</f>
        <v>#REF!</v>
      </c>
      <c r="AA15" s="36" t="e">
        <f>IF(#REF!=19,2,0)</f>
        <v>#REF!</v>
      </c>
      <c r="AB15" s="36" t="e">
        <f>IF(#REF!=20,1,0)</f>
        <v>#REF!</v>
      </c>
      <c r="AC15" s="36" t="e">
        <f>IF(#REF!&gt;20,0,0)</f>
        <v>#REF!</v>
      </c>
      <c r="AD15" s="36" t="e">
        <f>IF(#REF!="сх",0,0)</f>
        <v>#REF!</v>
      </c>
      <c r="AE15" s="36" t="e">
        <f>SUM(I15:AC15)</f>
        <v>#REF!</v>
      </c>
      <c r="AF15" s="36" t="e">
        <f>IF(#REF!=1,25,0)</f>
        <v>#REF!</v>
      </c>
      <c r="AG15" s="36" t="e">
        <f>IF(#REF!=2,22,0)</f>
        <v>#REF!</v>
      </c>
      <c r="AH15" s="36" t="e">
        <f>IF(#REF!=3,20,0)</f>
        <v>#REF!</v>
      </c>
      <c r="AI15" s="36" t="e">
        <f>IF(#REF!=4,18,0)</f>
        <v>#REF!</v>
      </c>
      <c r="AJ15" s="36" t="e">
        <f>IF(#REF!=5,16,0)</f>
        <v>#REF!</v>
      </c>
      <c r="AK15" s="36" t="e">
        <f>IF(#REF!=6,15,0)</f>
        <v>#REF!</v>
      </c>
      <c r="AL15" s="36" t="e">
        <f>IF(#REF!=7,14,0)</f>
        <v>#REF!</v>
      </c>
      <c r="AM15" s="36" t="e">
        <f>IF(#REF!=8,13,0)</f>
        <v>#REF!</v>
      </c>
      <c r="AN15" s="36" t="e">
        <f>IF(#REF!=9,12,0)</f>
        <v>#REF!</v>
      </c>
      <c r="AO15" s="36" t="e">
        <f>IF(#REF!=10,11,0)</f>
        <v>#REF!</v>
      </c>
      <c r="AP15" s="36" t="e">
        <f>IF(#REF!=11,10,0)</f>
        <v>#REF!</v>
      </c>
      <c r="AQ15" s="36" t="e">
        <f>IF(#REF!=12,9,0)</f>
        <v>#REF!</v>
      </c>
      <c r="AR15" s="36" t="e">
        <f>IF(#REF!=13,8,0)</f>
        <v>#REF!</v>
      </c>
      <c r="AS15" s="36" t="e">
        <f>IF(#REF!=14,7,0)</f>
        <v>#REF!</v>
      </c>
      <c r="AT15" s="36" t="e">
        <f>IF(#REF!=15,6,0)</f>
        <v>#REF!</v>
      </c>
      <c r="AU15" s="36" t="e">
        <f>IF(#REF!=16,5,0)</f>
        <v>#REF!</v>
      </c>
      <c r="AV15" s="36" t="e">
        <f>IF(#REF!=17,4,0)</f>
        <v>#REF!</v>
      </c>
      <c r="AW15" s="36" t="e">
        <f>IF(#REF!=18,3,0)</f>
        <v>#REF!</v>
      </c>
      <c r="AX15" s="36" t="e">
        <f>IF(#REF!=19,2,0)</f>
        <v>#REF!</v>
      </c>
      <c r="AY15" s="36" t="e">
        <f>IF(#REF!=20,1,0)</f>
        <v>#REF!</v>
      </c>
      <c r="AZ15" s="36" t="e">
        <f>IF(#REF!&gt;20,0,0)</f>
        <v>#REF!</v>
      </c>
      <c r="BA15" s="36" t="e">
        <f>IF(#REF!="сх",0,0)</f>
        <v>#REF!</v>
      </c>
      <c r="BB15" s="36" t="e">
        <f>SUM(AF15:AZ15)</f>
        <v>#REF!</v>
      </c>
      <c r="BC15" s="36" t="e">
        <f>IF(#REF!=1,45,0)</f>
        <v>#REF!</v>
      </c>
      <c r="BD15" s="36" t="e">
        <f>IF(#REF!=2,42,0)</f>
        <v>#REF!</v>
      </c>
      <c r="BE15" s="36" t="e">
        <f>IF(#REF!=3,40,0)</f>
        <v>#REF!</v>
      </c>
      <c r="BF15" s="36" t="e">
        <f>IF(#REF!=4,38,0)</f>
        <v>#REF!</v>
      </c>
      <c r="BG15" s="36" t="e">
        <f>IF(#REF!=5,36,0)</f>
        <v>#REF!</v>
      </c>
      <c r="BH15" s="36" t="e">
        <f>IF(#REF!=6,35,0)</f>
        <v>#REF!</v>
      </c>
      <c r="BI15" s="36" t="e">
        <f>IF(#REF!=7,34,0)</f>
        <v>#REF!</v>
      </c>
      <c r="BJ15" s="36" t="e">
        <f>IF(#REF!=8,33,0)</f>
        <v>#REF!</v>
      </c>
      <c r="BK15" s="36" t="e">
        <f>IF(#REF!=9,32,0)</f>
        <v>#REF!</v>
      </c>
      <c r="BL15" s="36" t="e">
        <f>IF(#REF!=10,31,0)</f>
        <v>#REF!</v>
      </c>
      <c r="BM15" s="36" t="e">
        <f>IF(#REF!=11,30,0)</f>
        <v>#REF!</v>
      </c>
      <c r="BN15" s="36" t="e">
        <f>IF(#REF!=12,29,0)</f>
        <v>#REF!</v>
      </c>
      <c r="BO15" s="36" t="e">
        <f>IF(#REF!=13,28,0)</f>
        <v>#REF!</v>
      </c>
      <c r="BP15" s="36" t="e">
        <f>IF(#REF!=14,27,0)</f>
        <v>#REF!</v>
      </c>
      <c r="BQ15" s="36" t="e">
        <f>IF(#REF!=15,26,0)</f>
        <v>#REF!</v>
      </c>
      <c r="BR15" s="36" t="e">
        <f>IF(#REF!=16,25,0)</f>
        <v>#REF!</v>
      </c>
      <c r="BS15" s="36" t="e">
        <f>IF(#REF!=17,24,0)</f>
        <v>#REF!</v>
      </c>
      <c r="BT15" s="36" t="e">
        <f>IF(#REF!=18,23,0)</f>
        <v>#REF!</v>
      </c>
      <c r="BU15" s="36" t="e">
        <f>IF(#REF!=19,22,0)</f>
        <v>#REF!</v>
      </c>
      <c r="BV15" s="36" t="e">
        <f>IF(#REF!=20,21,0)</f>
        <v>#REF!</v>
      </c>
      <c r="BW15" s="36" t="e">
        <f>IF(#REF!=21,20,0)</f>
        <v>#REF!</v>
      </c>
      <c r="BX15" s="36" t="e">
        <f>IF(#REF!=22,19,0)</f>
        <v>#REF!</v>
      </c>
      <c r="BY15" s="36" t="e">
        <f>IF(#REF!=23,18,0)</f>
        <v>#REF!</v>
      </c>
      <c r="BZ15" s="36" t="e">
        <f>IF(#REF!=24,17,0)</f>
        <v>#REF!</v>
      </c>
      <c r="CA15" s="36" t="e">
        <f>IF(#REF!=25,16,0)</f>
        <v>#REF!</v>
      </c>
      <c r="CB15" s="36" t="e">
        <f>IF(#REF!=26,15,0)</f>
        <v>#REF!</v>
      </c>
      <c r="CC15" s="36" t="e">
        <f>IF(#REF!=27,14,0)</f>
        <v>#REF!</v>
      </c>
      <c r="CD15" s="36" t="e">
        <f>IF(#REF!=28,13,0)</f>
        <v>#REF!</v>
      </c>
      <c r="CE15" s="36" t="e">
        <f>IF(#REF!=29,12,0)</f>
        <v>#REF!</v>
      </c>
      <c r="CF15" s="36" t="e">
        <f>IF(#REF!=30,11,0)</f>
        <v>#REF!</v>
      </c>
      <c r="CG15" s="36" t="e">
        <f>IF(#REF!=31,10,0)</f>
        <v>#REF!</v>
      </c>
      <c r="CH15" s="36" t="e">
        <f>IF(#REF!=32,9,0)</f>
        <v>#REF!</v>
      </c>
      <c r="CI15" s="36" t="e">
        <f>IF(#REF!=33,8,0)</f>
        <v>#REF!</v>
      </c>
      <c r="CJ15" s="36" t="e">
        <f>IF(#REF!=34,7,0)</f>
        <v>#REF!</v>
      </c>
      <c r="CK15" s="36" t="e">
        <f>IF(#REF!=35,6,0)</f>
        <v>#REF!</v>
      </c>
      <c r="CL15" s="36" t="e">
        <f>IF(#REF!=36,5,0)</f>
        <v>#REF!</v>
      </c>
      <c r="CM15" s="36" t="e">
        <f>IF(#REF!=37,4,0)</f>
        <v>#REF!</v>
      </c>
      <c r="CN15" s="36" t="e">
        <f>IF(#REF!=38,3,0)</f>
        <v>#REF!</v>
      </c>
      <c r="CO15" s="36" t="e">
        <f>IF(#REF!=39,2,0)</f>
        <v>#REF!</v>
      </c>
      <c r="CP15" s="36" t="e">
        <f>IF(#REF!=40,1,0)</f>
        <v>#REF!</v>
      </c>
      <c r="CQ15" s="36" t="e">
        <f>IF(#REF!&gt;20,0,0)</f>
        <v>#REF!</v>
      </c>
      <c r="CR15" s="36" t="e">
        <f>IF(#REF!="сх",0,0)</f>
        <v>#REF!</v>
      </c>
      <c r="CS15" s="36" t="e">
        <f>SUM(BC15:CR15)</f>
        <v>#REF!</v>
      </c>
      <c r="CT15" s="36" t="e">
        <f>IF(#REF!=1,45,0)</f>
        <v>#REF!</v>
      </c>
      <c r="CU15" s="36" t="e">
        <f>IF(#REF!=2,42,0)</f>
        <v>#REF!</v>
      </c>
      <c r="CV15" s="36" t="e">
        <f>IF(#REF!=3,40,0)</f>
        <v>#REF!</v>
      </c>
      <c r="CW15" s="36" t="e">
        <f>IF(#REF!=4,38,0)</f>
        <v>#REF!</v>
      </c>
      <c r="CX15" s="36" t="e">
        <f>IF(#REF!=5,36,0)</f>
        <v>#REF!</v>
      </c>
      <c r="CY15" s="36" t="e">
        <f>IF(#REF!=6,35,0)</f>
        <v>#REF!</v>
      </c>
      <c r="CZ15" s="36" t="e">
        <f>IF(#REF!=7,34,0)</f>
        <v>#REF!</v>
      </c>
      <c r="DA15" s="36" t="e">
        <f>IF(#REF!=8,33,0)</f>
        <v>#REF!</v>
      </c>
      <c r="DB15" s="36" t="e">
        <f>IF(#REF!=9,32,0)</f>
        <v>#REF!</v>
      </c>
      <c r="DC15" s="36" t="e">
        <f>IF(#REF!=10,31,0)</f>
        <v>#REF!</v>
      </c>
      <c r="DD15" s="36" t="e">
        <f>IF(#REF!=11,30,0)</f>
        <v>#REF!</v>
      </c>
      <c r="DE15" s="36" t="e">
        <f>IF(#REF!=12,29,0)</f>
        <v>#REF!</v>
      </c>
      <c r="DF15" s="36" t="e">
        <f>IF(#REF!=13,28,0)</f>
        <v>#REF!</v>
      </c>
      <c r="DG15" s="36" t="e">
        <f>IF(#REF!=14,27,0)</f>
        <v>#REF!</v>
      </c>
      <c r="DH15" s="36" t="e">
        <f>IF(#REF!=15,26,0)</f>
        <v>#REF!</v>
      </c>
      <c r="DI15" s="36" t="e">
        <f>IF(#REF!=16,25,0)</f>
        <v>#REF!</v>
      </c>
      <c r="DJ15" s="36" t="e">
        <f>IF(#REF!=17,24,0)</f>
        <v>#REF!</v>
      </c>
      <c r="DK15" s="36" t="e">
        <f>IF(#REF!=18,23,0)</f>
        <v>#REF!</v>
      </c>
      <c r="DL15" s="36" t="e">
        <f>IF(#REF!=19,22,0)</f>
        <v>#REF!</v>
      </c>
      <c r="DM15" s="36" t="e">
        <f>IF(#REF!=20,21,0)</f>
        <v>#REF!</v>
      </c>
      <c r="DN15" s="36" t="e">
        <f>IF(#REF!=21,20,0)</f>
        <v>#REF!</v>
      </c>
      <c r="DO15" s="36" t="e">
        <f>IF(#REF!=22,19,0)</f>
        <v>#REF!</v>
      </c>
      <c r="DP15" s="36" t="e">
        <f>IF(#REF!=23,18,0)</f>
        <v>#REF!</v>
      </c>
      <c r="DQ15" s="36" t="e">
        <f>IF(#REF!=24,17,0)</f>
        <v>#REF!</v>
      </c>
      <c r="DR15" s="36" t="e">
        <f>IF(#REF!=25,16,0)</f>
        <v>#REF!</v>
      </c>
      <c r="DS15" s="36" t="e">
        <f>IF(#REF!=26,15,0)</f>
        <v>#REF!</v>
      </c>
      <c r="DT15" s="36" t="e">
        <f>IF(#REF!=27,14,0)</f>
        <v>#REF!</v>
      </c>
      <c r="DU15" s="36" t="e">
        <f>IF(#REF!=28,13,0)</f>
        <v>#REF!</v>
      </c>
      <c r="DV15" s="36" t="e">
        <f>IF(#REF!=29,12,0)</f>
        <v>#REF!</v>
      </c>
      <c r="DW15" s="36" t="e">
        <f>IF(#REF!=30,11,0)</f>
        <v>#REF!</v>
      </c>
      <c r="DX15" s="36" t="e">
        <f>IF(#REF!=31,10,0)</f>
        <v>#REF!</v>
      </c>
      <c r="DY15" s="36" t="e">
        <f>IF(#REF!=32,9,0)</f>
        <v>#REF!</v>
      </c>
      <c r="DZ15" s="36" t="e">
        <f>IF(#REF!=33,8,0)</f>
        <v>#REF!</v>
      </c>
      <c r="EA15" s="36" t="e">
        <f>IF(#REF!=34,7,0)</f>
        <v>#REF!</v>
      </c>
      <c r="EB15" s="36" t="e">
        <f>IF(#REF!=35,6,0)</f>
        <v>#REF!</v>
      </c>
      <c r="EC15" s="36" t="e">
        <f>IF(#REF!=36,5,0)</f>
        <v>#REF!</v>
      </c>
      <c r="ED15" s="36" t="e">
        <f>IF(#REF!=37,4,0)</f>
        <v>#REF!</v>
      </c>
      <c r="EE15" s="36" t="e">
        <f>IF(#REF!=38,3,0)</f>
        <v>#REF!</v>
      </c>
      <c r="EF15" s="36" t="e">
        <f>IF(#REF!=39,2,0)</f>
        <v>#REF!</v>
      </c>
      <c r="EG15" s="36" t="e">
        <f>IF(#REF!=40,1,0)</f>
        <v>#REF!</v>
      </c>
      <c r="EH15" s="36" t="e">
        <f>IF(#REF!&gt;20,0,0)</f>
        <v>#REF!</v>
      </c>
      <c r="EI15" s="36" t="e">
        <f>IF(#REF!="сх",0,0)</f>
        <v>#REF!</v>
      </c>
      <c r="EJ15" s="36" t="e">
        <f>SUM(CT15:EI15)</f>
        <v>#REF!</v>
      </c>
      <c r="EK15" s="36"/>
      <c r="EL15" s="36" t="e">
        <f>IF(#REF!="сх","ноль",IF(#REF!&gt;0,#REF!,"Ноль"))</f>
        <v>#REF!</v>
      </c>
      <c r="EM15" s="36" t="e">
        <f>IF(#REF!="сх","ноль",IF(#REF!&gt;0,#REF!,"Ноль"))</f>
        <v>#REF!</v>
      </c>
      <c r="EN15" s="36"/>
      <c r="EO15" s="36" t="e">
        <f>MIN(EL15,EM15)</f>
        <v>#REF!</v>
      </c>
      <c r="EP15" s="36" t="e">
        <f>IF(F15=#REF!,IF(#REF!&lt;#REF!,#REF!,ET15),#REF!)</f>
        <v>#REF!</v>
      </c>
      <c r="EQ15" s="36" t="e">
        <f>IF(F15=#REF!,IF(#REF!&lt;#REF!,0,1))</f>
        <v>#REF!</v>
      </c>
      <c r="ER15" s="36" t="e">
        <f>IF(AND(EO15&gt;=21,EO15&lt;&gt;0),EO15,IF(F15&lt;#REF!,"СТОП",EP15+EQ15))</f>
        <v>#REF!</v>
      </c>
      <c r="ES15" s="36"/>
      <c r="ET15" s="36">
        <v>25</v>
      </c>
      <c r="EU15" s="36">
        <v>26</v>
      </c>
      <c r="EV15" s="36"/>
      <c r="EW15" s="38" t="e">
        <f>IF(#REF!=1,25,0)</f>
        <v>#REF!</v>
      </c>
      <c r="EX15" s="38" t="e">
        <f>IF(#REF!=2,22,0)</f>
        <v>#REF!</v>
      </c>
      <c r="EY15" s="38" t="e">
        <f>IF(#REF!=3,20,0)</f>
        <v>#REF!</v>
      </c>
      <c r="EZ15" s="38" t="e">
        <f>IF(#REF!=4,18,0)</f>
        <v>#REF!</v>
      </c>
      <c r="FA15" s="38" t="e">
        <f>IF(#REF!=5,16,0)</f>
        <v>#REF!</v>
      </c>
      <c r="FB15" s="38" t="e">
        <f>IF(#REF!=6,15,0)</f>
        <v>#REF!</v>
      </c>
      <c r="FC15" s="38" t="e">
        <f>IF(#REF!=7,14,0)</f>
        <v>#REF!</v>
      </c>
      <c r="FD15" s="38" t="e">
        <f>IF(#REF!=8,13,0)</f>
        <v>#REF!</v>
      </c>
      <c r="FE15" s="38" t="e">
        <f>IF(#REF!=9,12,0)</f>
        <v>#REF!</v>
      </c>
      <c r="FF15" s="38" t="e">
        <f>IF(#REF!=10,11,0)</f>
        <v>#REF!</v>
      </c>
      <c r="FG15" s="38" t="e">
        <f>IF(#REF!=11,10,0)</f>
        <v>#REF!</v>
      </c>
      <c r="FH15" s="38" t="e">
        <f>IF(#REF!=12,9,0)</f>
        <v>#REF!</v>
      </c>
      <c r="FI15" s="38" t="e">
        <f>IF(#REF!=13,8,0)</f>
        <v>#REF!</v>
      </c>
      <c r="FJ15" s="38" t="e">
        <f>IF(#REF!=14,7,0)</f>
        <v>#REF!</v>
      </c>
      <c r="FK15" s="38" t="e">
        <f>IF(#REF!=15,6,0)</f>
        <v>#REF!</v>
      </c>
      <c r="FL15" s="38" t="e">
        <f>IF(#REF!=16,5,0)</f>
        <v>#REF!</v>
      </c>
      <c r="FM15" s="38" t="e">
        <f>IF(#REF!=17,4,0)</f>
        <v>#REF!</v>
      </c>
      <c r="FN15" s="38" t="e">
        <f>IF(#REF!=18,3,0)</f>
        <v>#REF!</v>
      </c>
      <c r="FO15" s="38" t="e">
        <f>IF(#REF!=19,2,0)</f>
        <v>#REF!</v>
      </c>
      <c r="FP15" s="38" t="e">
        <f>IF(#REF!=20,1,0)</f>
        <v>#REF!</v>
      </c>
      <c r="FQ15" s="38" t="e">
        <f>IF(#REF!&gt;20,0,0)</f>
        <v>#REF!</v>
      </c>
      <c r="FR15" s="38" t="e">
        <f>IF(#REF!="сх",0,0)</f>
        <v>#REF!</v>
      </c>
      <c r="FS15" s="38" t="e">
        <f>SUM(EW15:FR15)</f>
        <v>#REF!</v>
      </c>
      <c r="FT15" s="38" t="e">
        <f>IF(#REF!=1,25,0)</f>
        <v>#REF!</v>
      </c>
      <c r="FU15" s="38" t="e">
        <f>IF(#REF!=2,22,0)</f>
        <v>#REF!</v>
      </c>
      <c r="FV15" s="38" t="e">
        <f>IF(#REF!=3,20,0)</f>
        <v>#REF!</v>
      </c>
      <c r="FW15" s="38" t="e">
        <f>IF(#REF!=4,18,0)</f>
        <v>#REF!</v>
      </c>
      <c r="FX15" s="38" t="e">
        <f>IF(#REF!=5,16,0)</f>
        <v>#REF!</v>
      </c>
      <c r="FY15" s="38" t="e">
        <f>IF(#REF!=6,15,0)</f>
        <v>#REF!</v>
      </c>
      <c r="FZ15" s="38" t="e">
        <f>IF(#REF!=7,14,0)</f>
        <v>#REF!</v>
      </c>
      <c r="GA15" s="38" t="e">
        <f>IF(#REF!=8,13,0)</f>
        <v>#REF!</v>
      </c>
      <c r="GB15" s="38" t="e">
        <f>IF(#REF!=9,12,0)</f>
        <v>#REF!</v>
      </c>
      <c r="GC15" s="38" t="e">
        <f>IF(#REF!=10,11,0)</f>
        <v>#REF!</v>
      </c>
      <c r="GD15" s="38" t="e">
        <f>IF(#REF!=11,10,0)</f>
        <v>#REF!</v>
      </c>
      <c r="GE15" s="38" t="e">
        <f>IF(#REF!=12,9,0)</f>
        <v>#REF!</v>
      </c>
      <c r="GF15" s="38" t="e">
        <f>IF(#REF!=13,8,0)</f>
        <v>#REF!</v>
      </c>
      <c r="GG15" s="38" t="e">
        <f>IF(#REF!=14,7,0)</f>
        <v>#REF!</v>
      </c>
      <c r="GH15" s="38" t="e">
        <f>IF(#REF!=15,6,0)</f>
        <v>#REF!</v>
      </c>
      <c r="GI15" s="38" t="e">
        <f>IF(#REF!=16,5,0)</f>
        <v>#REF!</v>
      </c>
      <c r="GJ15" s="38" t="e">
        <f>IF(#REF!=17,4,0)</f>
        <v>#REF!</v>
      </c>
      <c r="GK15" s="38" t="e">
        <f>IF(#REF!=18,3,0)</f>
        <v>#REF!</v>
      </c>
      <c r="GL15" s="38" t="e">
        <f>IF(#REF!=19,2,0)</f>
        <v>#REF!</v>
      </c>
      <c r="GM15" s="38" t="e">
        <f>IF(#REF!=20,1,0)</f>
        <v>#REF!</v>
      </c>
      <c r="GN15" s="38" t="e">
        <f>IF(#REF!&gt;20,0,0)</f>
        <v>#REF!</v>
      </c>
      <c r="GO15" s="38" t="e">
        <f>IF(#REF!="сх",0,0)</f>
        <v>#REF!</v>
      </c>
      <c r="GP15" s="38" t="e">
        <f>SUM(FT15:GO15)</f>
        <v>#REF!</v>
      </c>
      <c r="GQ15" s="38" t="e">
        <f>IF(#REF!=1,100,0)</f>
        <v>#REF!</v>
      </c>
      <c r="GR15" s="38" t="e">
        <f>IF(#REF!=2,98,0)</f>
        <v>#REF!</v>
      </c>
      <c r="GS15" s="38" t="e">
        <f>IF(#REF!=3,95,0)</f>
        <v>#REF!</v>
      </c>
      <c r="GT15" s="38" t="e">
        <f>IF(#REF!=4,93,0)</f>
        <v>#REF!</v>
      </c>
      <c r="GU15" s="38" t="e">
        <f>IF(#REF!=5,90,0)</f>
        <v>#REF!</v>
      </c>
      <c r="GV15" s="38" t="e">
        <f>IF(#REF!=6,88,0)</f>
        <v>#REF!</v>
      </c>
      <c r="GW15" s="38" t="e">
        <f>IF(#REF!=7,85,0)</f>
        <v>#REF!</v>
      </c>
      <c r="GX15" s="38" t="e">
        <f>IF(#REF!=8,83,0)</f>
        <v>#REF!</v>
      </c>
      <c r="GY15" s="38" t="e">
        <f>IF(#REF!=9,80,0)</f>
        <v>#REF!</v>
      </c>
      <c r="GZ15" s="38" t="e">
        <f>IF(#REF!=10,78,0)</f>
        <v>#REF!</v>
      </c>
      <c r="HA15" s="38" t="e">
        <f>IF(#REF!=11,75,0)</f>
        <v>#REF!</v>
      </c>
      <c r="HB15" s="38" t="e">
        <f>IF(#REF!=12,73,0)</f>
        <v>#REF!</v>
      </c>
      <c r="HC15" s="38" t="e">
        <f>IF(#REF!=13,70,0)</f>
        <v>#REF!</v>
      </c>
      <c r="HD15" s="38" t="e">
        <f>IF(#REF!=14,68,0)</f>
        <v>#REF!</v>
      </c>
      <c r="HE15" s="38" t="e">
        <f>IF(#REF!=15,65,0)</f>
        <v>#REF!</v>
      </c>
      <c r="HF15" s="38" t="e">
        <f>IF(#REF!=16,63,0)</f>
        <v>#REF!</v>
      </c>
      <c r="HG15" s="38" t="e">
        <f>IF(#REF!=17,60,0)</f>
        <v>#REF!</v>
      </c>
      <c r="HH15" s="38" t="e">
        <f>IF(#REF!=18,58,0)</f>
        <v>#REF!</v>
      </c>
      <c r="HI15" s="38" t="e">
        <f>IF(#REF!=19,55,0)</f>
        <v>#REF!</v>
      </c>
      <c r="HJ15" s="38" t="e">
        <f>IF(#REF!=20,53,0)</f>
        <v>#REF!</v>
      </c>
      <c r="HK15" s="38" t="e">
        <f>IF(#REF!&gt;20,0,0)</f>
        <v>#REF!</v>
      </c>
      <c r="HL15" s="38" t="e">
        <f>IF(#REF!="сх",0,0)</f>
        <v>#REF!</v>
      </c>
      <c r="HM15" s="38" t="e">
        <f>SUM(GQ15:HL15)</f>
        <v>#REF!</v>
      </c>
      <c r="HN15" s="38" t="e">
        <f>IF(#REF!=1,100,0)</f>
        <v>#REF!</v>
      </c>
      <c r="HO15" s="38" t="e">
        <f>IF(#REF!=2,98,0)</f>
        <v>#REF!</v>
      </c>
      <c r="HP15" s="38" t="e">
        <f>IF(#REF!=3,95,0)</f>
        <v>#REF!</v>
      </c>
      <c r="HQ15" s="38" t="e">
        <f>IF(#REF!=4,93,0)</f>
        <v>#REF!</v>
      </c>
      <c r="HR15" s="38" t="e">
        <f>IF(#REF!=5,90,0)</f>
        <v>#REF!</v>
      </c>
      <c r="HS15" s="38" t="e">
        <f>IF(#REF!=6,88,0)</f>
        <v>#REF!</v>
      </c>
      <c r="HT15" s="38" t="e">
        <f>IF(#REF!=7,85,0)</f>
        <v>#REF!</v>
      </c>
      <c r="HU15" s="38" t="e">
        <f>IF(#REF!=8,83,0)</f>
        <v>#REF!</v>
      </c>
      <c r="HV15" s="38" t="e">
        <f>IF(#REF!=9,80,0)</f>
        <v>#REF!</v>
      </c>
      <c r="HW15" s="38" t="e">
        <f>IF(#REF!=10,78,0)</f>
        <v>#REF!</v>
      </c>
      <c r="HX15" s="38" t="e">
        <f>IF(#REF!=11,75,0)</f>
        <v>#REF!</v>
      </c>
      <c r="HY15" s="38" t="e">
        <f>IF(#REF!=12,73,0)</f>
        <v>#REF!</v>
      </c>
      <c r="HZ15" s="38" t="e">
        <f>IF(#REF!=13,70,0)</f>
        <v>#REF!</v>
      </c>
      <c r="IA15" s="38" t="e">
        <f>IF(#REF!=14,68,0)</f>
        <v>#REF!</v>
      </c>
      <c r="IB15" s="38" t="e">
        <f>IF(#REF!=15,65,0)</f>
        <v>#REF!</v>
      </c>
      <c r="IC15" s="38" t="e">
        <f>IF(#REF!=16,63,0)</f>
        <v>#REF!</v>
      </c>
      <c r="ID15" s="38" t="e">
        <f>IF(#REF!=17,60,0)</f>
        <v>#REF!</v>
      </c>
      <c r="IE15" s="38" t="e">
        <f>IF(#REF!=18,58,0)</f>
        <v>#REF!</v>
      </c>
      <c r="IF15" s="38" t="e">
        <f>IF(#REF!=19,55,0)</f>
        <v>#REF!</v>
      </c>
      <c r="IG15" s="38" t="e">
        <f>IF(#REF!=20,53,0)</f>
        <v>#REF!</v>
      </c>
      <c r="IH15" s="38" t="e">
        <f>IF(#REF!&gt;20,0,0)</f>
        <v>#REF!</v>
      </c>
      <c r="II15" s="38" t="e">
        <f>IF(#REF!="сх",0,0)</f>
        <v>#REF!</v>
      </c>
      <c r="IJ15" s="38" t="e">
        <f>SUM(HN15:II15)</f>
        <v>#REF!</v>
      </c>
      <c r="IK15" s="36"/>
      <c r="IL15" s="36"/>
      <c r="IM15" s="36"/>
      <c r="IN15" s="36"/>
      <c r="IO15" s="36"/>
    </row>
    <row r="16" spans="1:249" s="39" customFormat="1" ht="15" customHeight="1">
      <c r="A16" s="54">
        <v>6</v>
      </c>
      <c r="B16" s="34">
        <v>77</v>
      </c>
      <c r="C16" s="58" t="s">
        <v>61</v>
      </c>
      <c r="D16" s="58" t="s">
        <v>115</v>
      </c>
      <c r="E16" s="55" t="s">
        <v>25</v>
      </c>
      <c r="F16" s="66">
        <v>78</v>
      </c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</row>
    <row r="17" spans="1:249" s="39" customFormat="1" ht="15" customHeight="1">
      <c r="A17" s="54">
        <v>7</v>
      </c>
      <c r="B17" s="34">
        <v>8</v>
      </c>
      <c r="C17" s="58" t="s">
        <v>64</v>
      </c>
      <c r="D17" s="58" t="s">
        <v>143</v>
      </c>
      <c r="E17" s="56" t="s">
        <v>24</v>
      </c>
      <c r="F17" s="66">
        <v>58</v>
      </c>
      <c r="G17" s="36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</row>
    <row r="18" spans="1:249" s="39" customFormat="1" ht="15" customHeight="1">
      <c r="A18" s="54">
        <v>8</v>
      </c>
      <c r="B18" s="34">
        <v>41</v>
      </c>
      <c r="C18" s="58" t="s">
        <v>69</v>
      </c>
      <c r="D18" s="58" t="s">
        <v>115</v>
      </c>
      <c r="E18" s="55" t="s">
        <v>25</v>
      </c>
      <c r="F18" s="66">
        <v>50</v>
      </c>
      <c r="G18" s="36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</row>
    <row r="19" spans="1:249" s="39" customFormat="1" ht="15" customHeight="1">
      <c r="A19" s="54">
        <v>9</v>
      </c>
      <c r="B19" s="34">
        <v>21</v>
      </c>
      <c r="C19" s="58" t="s">
        <v>159</v>
      </c>
      <c r="D19" s="58" t="s">
        <v>115</v>
      </c>
      <c r="E19" s="55" t="s">
        <v>26</v>
      </c>
      <c r="F19" s="66">
        <v>40</v>
      </c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</row>
    <row r="20" spans="1:249" s="39" customFormat="1" ht="15" customHeight="1">
      <c r="A20" s="54">
        <v>10</v>
      </c>
      <c r="B20" s="34">
        <v>99</v>
      </c>
      <c r="C20" s="58" t="s">
        <v>101</v>
      </c>
      <c r="D20" s="58" t="s">
        <v>114</v>
      </c>
      <c r="E20" s="55" t="s">
        <v>26</v>
      </c>
      <c r="F20" s="66">
        <v>23</v>
      </c>
      <c r="G20" s="36"/>
      <c r="H20" s="37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</row>
    <row r="21" spans="1:249" s="39" customFormat="1" ht="15" customHeight="1">
      <c r="A21" s="54">
        <v>11</v>
      </c>
      <c r="B21" s="34">
        <v>51</v>
      </c>
      <c r="C21" s="58" t="s">
        <v>160</v>
      </c>
      <c r="D21" s="58" t="s">
        <v>114</v>
      </c>
      <c r="E21" s="55" t="s">
        <v>27</v>
      </c>
      <c r="F21" s="66">
        <v>13</v>
      </c>
      <c r="G21" s="36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</row>
    <row r="22" spans="1:249" s="39" customFormat="1" ht="15" customHeight="1">
      <c r="A22" s="54"/>
      <c r="B22" s="34"/>
      <c r="C22" s="58"/>
      <c r="D22" s="59"/>
      <c r="E22" s="55"/>
      <c r="F22" s="6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</row>
    <row r="23" spans="1:249" s="39" customFormat="1" ht="15" customHeight="1">
      <c r="A23" s="54">
        <v>1</v>
      </c>
      <c r="B23" s="34">
        <v>87</v>
      </c>
      <c r="C23" s="57" t="s">
        <v>161</v>
      </c>
      <c r="D23" s="58" t="s">
        <v>115</v>
      </c>
      <c r="E23" s="55" t="s">
        <v>25</v>
      </c>
      <c r="F23" s="66">
        <v>139</v>
      </c>
      <c r="G23" s="36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</row>
    <row r="24" spans="1:249" s="39" customFormat="1" ht="15" customHeight="1">
      <c r="A24" s="54">
        <v>2</v>
      </c>
      <c r="B24" s="34">
        <v>46</v>
      </c>
      <c r="C24" s="58" t="s">
        <v>162</v>
      </c>
      <c r="D24" s="58" t="s">
        <v>141</v>
      </c>
      <c r="E24" s="55" t="s">
        <v>27</v>
      </c>
      <c r="F24" s="66">
        <v>129</v>
      </c>
      <c r="G24" s="36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</row>
    <row r="25" spans="1:249" s="39" customFormat="1" ht="15" customHeight="1">
      <c r="A25" s="54">
        <v>3</v>
      </c>
      <c r="B25" s="34">
        <v>42</v>
      </c>
      <c r="C25" s="58" t="s">
        <v>65</v>
      </c>
      <c r="D25" s="58" t="s">
        <v>115</v>
      </c>
      <c r="E25" s="55" t="s">
        <v>29</v>
      </c>
      <c r="F25" s="66">
        <v>90</v>
      </c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</row>
    <row r="26" spans="1:6" ht="18.75">
      <c r="A26" s="54">
        <v>4</v>
      </c>
      <c r="B26" s="34">
        <v>89</v>
      </c>
      <c r="C26" s="57" t="s">
        <v>163</v>
      </c>
      <c r="D26" s="58" t="s">
        <v>115</v>
      </c>
      <c r="E26" s="55" t="s">
        <v>25</v>
      </c>
      <c r="F26" s="66">
        <v>58</v>
      </c>
    </row>
    <row r="27" spans="1:10" ht="15.75">
      <c r="A27" s="29" t="s">
        <v>28</v>
      </c>
      <c r="B27" s="29"/>
      <c r="C27" s="29"/>
      <c r="D27" s="29"/>
      <c r="E27" s="29"/>
      <c r="F27" s="29"/>
      <c r="G27" s="29"/>
      <c r="H27" s="29"/>
      <c r="I27" s="29"/>
      <c r="J27" s="28"/>
    </row>
    <row r="28" spans="1:10" ht="15.75">
      <c r="A28" s="87" t="s">
        <v>78</v>
      </c>
      <c r="B28" s="87"/>
      <c r="C28" s="87"/>
      <c r="D28" s="87"/>
      <c r="E28" s="87"/>
      <c r="F28" s="87"/>
      <c r="G28" s="87"/>
      <c r="H28" s="87"/>
      <c r="I28" s="87"/>
      <c r="J28" s="29"/>
    </row>
    <row r="29" spans="1:10" ht="15.75">
      <c r="A29" s="99" t="s">
        <v>30</v>
      </c>
      <c r="B29" s="99"/>
      <c r="C29" s="99"/>
      <c r="D29" s="99"/>
      <c r="E29" s="99"/>
      <c r="F29" s="99"/>
      <c r="G29" s="99"/>
      <c r="H29" s="99"/>
      <c r="I29" s="99"/>
      <c r="J29" s="28"/>
    </row>
    <row r="30" spans="1:10" ht="15.75">
      <c r="A30" s="99" t="s">
        <v>38</v>
      </c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5.75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5.75">
      <c r="A32" s="99"/>
      <c r="B32" s="99"/>
      <c r="C32" s="99"/>
      <c r="D32" s="99"/>
      <c r="E32" s="99"/>
      <c r="F32" s="99"/>
      <c r="G32" s="99"/>
      <c r="H32" s="99"/>
      <c r="I32" s="99"/>
      <c r="J32" s="28"/>
    </row>
    <row r="33" spans="1:10" ht="15.75">
      <c r="A33" s="99"/>
      <c r="B33" s="99"/>
      <c r="C33" s="99"/>
      <c r="D33" s="99"/>
      <c r="E33" s="99"/>
      <c r="F33" s="99"/>
      <c r="G33" s="99"/>
      <c r="H33" s="99"/>
      <c r="I33" s="99"/>
      <c r="J33" s="99"/>
    </row>
  </sheetData>
  <sheetProtection formatCells="0" formatColumns="0" formatRows="0" insertColumns="0" insertRows="0" insertHyperlinks="0" deleteColumns="0" deleteRows="0" autoFilter="0" pivotTables="0"/>
  <mergeCells count="15">
    <mergeCell ref="A6:I6"/>
    <mergeCell ref="E8:E10"/>
    <mergeCell ref="F8:F10"/>
    <mergeCell ref="A29:I29"/>
    <mergeCell ref="A30:J30"/>
    <mergeCell ref="A33:J33"/>
    <mergeCell ref="A32:I32"/>
    <mergeCell ref="A28:I28"/>
    <mergeCell ref="A3:H3"/>
    <mergeCell ref="A4:H4"/>
    <mergeCell ref="A5:I5"/>
    <mergeCell ref="A8:A10"/>
    <mergeCell ref="B8:B10"/>
    <mergeCell ref="C8:C10"/>
    <mergeCell ref="D8:D10"/>
  </mergeCells>
  <printOptions horizontalCentered="1"/>
  <pageMargins left="0.11811023622047245" right="0.11811023622047245" top="0" bottom="0" header="0.11811023622047245" footer="0.11811023622047245"/>
  <pageSetup fitToHeight="2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:IS33"/>
  <sheetViews>
    <sheetView zoomScalePageLayoutView="0" workbookViewId="0" topLeftCell="A4">
      <selection activeCell="A4" sqref="A4:I4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7.00390625" style="1" customWidth="1"/>
    <col min="4" max="4" width="33.7109375" style="1" customWidth="1"/>
    <col min="5" max="5" width="8.421875" style="1" customWidth="1"/>
    <col min="6" max="6" width="12.28125" style="1" customWidth="1"/>
    <col min="7" max="7" width="4.00390625" style="1" customWidth="1"/>
    <col min="8" max="8" width="4.7109375" style="1" customWidth="1"/>
    <col min="9" max="9" width="9.140625" style="1" customWidth="1"/>
    <col min="10" max="10" width="0.71875" style="1" hidden="1" customWidth="1"/>
    <col min="11" max="11" width="0" style="0" hidden="1" customWidth="1"/>
    <col min="12" max="12" width="7.57421875" style="1" hidden="1" customWidth="1"/>
    <col min="13" max="124" width="7.140625" style="1" hidden="1" customWidth="1"/>
    <col min="125" max="127" width="0" style="0" hidden="1" customWidth="1"/>
    <col min="128" max="141" width="8.57421875" style="1" hidden="1" customWidth="1"/>
    <col min="142" max="143" width="7.140625" style="1" hidden="1" customWidth="1"/>
    <col min="144" max="144" width="8.57421875" style="1" hidden="1" customWidth="1"/>
    <col min="145" max="145" width="8.7109375" style="2" hidden="1" customWidth="1"/>
    <col min="146" max="146" width="6.140625" style="2" hidden="1" customWidth="1"/>
    <col min="147" max="147" width="8.00390625" style="2" hidden="1" customWidth="1"/>
    <col min="148" max="148" width="3.7109375" style="2" hidden="1" customWidth="1"/>
    <col min="149" max="149" width="9.140625" style="2" hidden="1" customWidth="1"/>
    <col min="150" max="150" width="10.00390625" style="1" hidden="1" customWidth="1"/>
    <col min="151" max="151" width="8.140625" style="1" hidden="1" customWidth="1"/>
    <col min="152" max="152" width="7.57421875" style="1" hidden="1" customWidth="1"/>
    <col min="153" max="153" width="9.57421875" style="1" hidden="1" customWidth="1"/>
    <col min="154" max="154" width="5.57421875" style="1" hidden="1" customWidth="1"/>
    <col min="155" max="156" width="5.421875" style="1" hidden="1" customWidth="1"/>
    <col min="157" max="202" width="3.7109375" style="1" hidden="1" customWidth="1"/>
    <col min="203" max="203" width="7.421875" style="1" hidden="1" customWidth="1"/>
    <col min="204" max="224" width="3.7109375" style="1" hidden="1" customWidth="1"/>
    <col min="225" max="225" width="5.421875" style="1" hidden="1" customWidth="1"/>
    <col min="226" max="226" width="5.7109375" style="1" hidden="1" customWidth="1"/>
    <col min="227" max="238" width="3.7109375" style="1" hidden="1" customWidth="1"/>
    <col min="239" max="239" width="16.8515625" style="1" hidden="1" customWidth="1"/>
    <col min="240" max="240" width="17.57421875" style="1" hidden="1" customWidth="1"/>
    <col min="241" max="241" width="15.00390625" style="1" hidden="1" customWidth="1"/>
    <col min="242" max="242" width="16.7109375" style="1" hidden="1" customWidth="1"/>
    <col min="243" max="243" width="23.28125" style="1" hidden="1" customWidth="1"/>
    <col min="244" max="244" width="36.00390625" style="1" hidden="1" customWidth="1"/>
    <col min="245" max="245" width="15.421875" style="1" hidden="1" customWidth="1"/>
    <col min="246" max="246" width="12.140625" style="1" hidden="1" customWidth="1"/>
    <col min="247" max="247" width="13.57421875" style="1" hidden="1" customWidth="1"/>
    <col min="248" max="248" width="21.7109375" style="1" hidden="1" customWidth="1"/>
    <col min="249" max="249" width="25.28125" style="1" hidden="1" customWidth="1"/>
    <col min="250" max="250" width="17.140625" style="1" hidden="1" customWidth="1"/>
    <col min="251" max="251" width="12.421875" style="1" hidden="1" customWidth="1"/>
    <col min="252" max="252" width="13.28125" style="1" hidden="1" customWidth="1"/>
    <col min="253" max="16384" width="11.8515625" style="1" hidden="1" customWidth="1"/>
  </cols>
  <sheetData>
    <row r="1" spans="1:253" ht="118.5" customHeight="1">
      <c r="A1" s="21"/>
      <c r="B1" s="22"/>
      <c r="C1" s="22"/>
      <c r="D1" s="22"/>
      <c r="E1" s="22"/>
      <c r="F1" s="22"/>
      <c r="G1" s="22"/>
      <c r="H1" s="22"/>
      <c r="I1" s="22"/>
      <c r="J1" s="101"/>
      <c r="K1" s="5"/>
      <c r="L1" s="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7"/>
      <c r="EP1" s="7"/>
      <c r="EQ1" s="7"/>
      <c r="ER1" s="7"/>
      <c r="ES1" s="7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10" ht="15.75" customHeight="1">
      <c r="A2" s="88" t="s">
        <v>113</v>
      </c>
      <c r="B2" s="88"/>
      <c r="C2" s="88"/>
      <c r="D2" s="88"/>
      <c r="E2" s="88"/>
      <c r="F2" s="88"/>
      <c r="G2" s="88"/>
      <c r="H2" s="88"/>
      <c r="I2" s="24"/>
      <c r="J2" s="102"/>
    </row>
    <row r="3" spans="1:10" ht="15.75" customHeight="1">
      <c r="A3" s="88" t="s">
        <v>37</v>
      </c>
      <c r="B3" s="88"/>
      <c r="C3" s="88"/>
      <c r="D3" s="88"/>
      <c r="E3" s="88"/>
      <c r="F3" s="88"/>
      <c r="G3" s="88"/>
      <c r="H3" s="88"/>
      <c r="I3" s="25"/>
      <c r="J3" s="102"/>
    </row>
    <row r="4" spans="1:10" ht="48.75" customHeight="1">
      <c r="A4" s="89" t="s">
        <v>181</v>
      </c>
      <c r="B4" s="89"/>
      <c r="C4" s="89"/>
      <c r="D4" s="89"/>
      <c r="E4" s="89"/>
      <c r="F4" s="89"/>
      <c r="G4" s="89"/>
      <c r="H4" s="89"/>
      <c r="I4" s="89"/>
      <c r="J4" s="102"/>
    </row>
    <row r="5" spans="1:253" ht="19.5" customHeight="1" thickBot="1">
      <c r="A5" s="90" t="s">
        <v>23</v>
      </c>
      <c r="B5" s="90"/>
      <c r="C5" s="90"/>
      <c r="D5" s="90"/>
      <c r="E5" s="90"/>
      <c r="F5" s="90"/>
      <c r="G5" s="90"/>
      <c r="H5" s="90"/>
      <c r="I5" s="90"/>
      <c r="J5" s="12"/>
      <c r="K5" s="5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7"/>
      <c r="EP5" s="7"/>
      <c r="EQ5" s="7"/>
      <c r="ER5" s="7"/>
      <c r="ES5" s="7"/>
      <c r="ET5" s="6"/>
      <c r="EU5" s="6"/>
      <c r="EV5" s="6"/>
      <c r="EW5" s="6"/>
      <c r="EX5" s="6"/>
      <c r="EY5" s="6"/>
      <c r="EZ5" s="6"/>
      <c r="FA5" s="10">
        <v>1</v>
      </c>
      <c r="FB5" s="10">
        <v>2</v>
      </c>
      <c r="FC5" s="10">
        <v>3</v>
      </c>
      <c r="FD5" s="10">
        <v>4</v>
      </c>
      <c r="FE5" s="10">
        <v>5</v>
      </c>
      <c r="FF5" s="10">
        <v>6</v>
      </c>
      <c r="FG5" s="10">
        <v>7</v>
      </c>
      <c r="FH5" s="10">
        <v>8</v>
      </c>
      <c r="FI5" s="10">
        <v>9</v>
      </c>
      <c r="FJ5" s="10">
        <v>10</v>
      </c>
      <c r="FK5" s="10">
        <v>11</v>
      </c>
      <c r="FL5" s="10">
        <v>12</v>
      </c>
      <c r="FM5" s="10">
        <v>13</v>
      </c>
      <c r="FN5" s="10">
        <v>14</v>
      </c>
      <c r="FO5" s="10">
        <v>15</v>
      </c>
      <c r="FP5" s="10">
        <v>16</v>
      </c>
      <c r="FQ5" s="10">
        <v>17</v>
      </c>
      <c r="FR5" s="10">
        <v>18</v>
      </c>
      <c r="FS5" s="10">
        <v>19</v>
      </c>
      <c r="FT5" s="10">
        <v>20</v>
      </c>
      <c r="FU5" s="10">
        <v>21</v>
      </c>
      <c r="FV5" s="10" t="s">
        <v>3</v>
      </c>
      <c r="FW5" s="10" t="s">
        <v>16</v>
      </c>
      <c r="FX5" s="10">
        <v>1</v>
      </c>
      <c r="FY5" s="10">
        <v>2</v>
      </c>
      <c r="FZ5" s="10">
        <v>3</v>
      </c>
      <c r="GA5" s="10">
        <v>4</v>
      </c>
      <c r="GB5" s="10">
        <v>5</v>
      </c>
      <c r="GC5" s="10">
        <v>6</v>
      </c>
      <c r="GD5" s="10">
        <v>7</v>
      </c>
      <c r="GE5" s="10">
        <v>8</v>
      </c>
      <c r="GF5" s="10">
        <v>9</v>
      </c>
      <c r="GG5" s="10">
        <v>10</v>
      </c>
      <c r="GH5" s="10">
        <v>11</v>
      </c>
      <c r="GI5" s="10">
        <v>12</v>
      </c>
      <c r="GJ5" s="10">
        <v>13</v>
      </c>
      <c r="GK5" s="10">
        <v>14</v>
      </c>
      <c r="GL5" s="10">
        <v>15</v>
      </c>
      <c r="GM5" s="10">
        <v>16</v>
      </c>
      <c r="GN5" s="10">
        <v>17</v>
      </c>
      <c r="GO5" s="10">
        <v>18</v>
      </c>
      <c r="GP5" s="10">
        <v>19</v>
      </c>
      <c r="GQ5" s="10">
        <v>20</v>
      </c>
      <c r="GR5" s="10">
        <v>21</v>
      </c>
      <c r="GS5" s="10" t="s">
        <v>4</v>
      </c>
      <c r="GT5" s="10" t="s">
        <v>15</v>
      </c>
      <c r="GU5" s="10">
        <v>1</v>
      </c>
      <c r="GV5" s="10">
        <v>2</v>
      </c>
      <c r="GW5" s="10">
        <v>3</v>
      </c>
      <c r="GX5" s="10">
        <v>4</v>
      </c>
      <c r="GY5" s="10">
        <v>5</v>
      </c>
      <c r="GZ5" s="10">
        <v>6</v>
      </c>
      <c r="HA5" s="10">
        <v>7</v>
      </c>
      <c r="HB5" s="10">
        <v>8</v>
      </c>
      <c r="HC5" s="10">
        <v>9</v>
      </c>
      <c r="HD5" s="10">
        <v>10</v>
      </c>
      <c r="HE5" s="10">
        <v>11</v>
      </c>
      <c r="HF5" s="10">
        <v>12</v>
      </c>
      <c r="HG5" s="10">
        <v>13</v>
      </c>
      <c r="HH5" s="10">
        <v>14</v>
      </c>
      <c r="HI5" s="10">
        <v>15</v>
      </c>
      <c r="HJ5" s="10">
        <v>16</v>
      </c>
      <c r="HK5" s="10">
        <v>17</v>
      </c>
      <c r="HL5" s="10">
        <v>18</v>
      </c>
      <c r="HM5" s="10">
        <v>19</v>
      </c>
      <c r="HN5" s="10">
        <v>20</v>
      </c>
      <c r="HO5" s="10">
        <v>21</v>
      </c>
      <c r="HP5" s="10" t="s">
        <v>3</v>
      </c>
      <c r="HQ5" s="10" t="s">
        <v>14</v>
      </c>
      <c r="HR5" s="10">
        <v>1</v>
      </c>
      <c r="HS5" s="10">
        <v>2</v>
      </c>
      <c r="HT5" s="10">
        <v>3</v>
      </c>
      <c r="HU5" s="10">
        <v>4</v>
      </c>
      <c r="HV5" s="10">
        <v>5</v>
      </c>
      <c r="HW5" s="10">
        <v>6</v>
      </c>
      <c r="HX5" s="10">
        <v>7</v>
      </c>
      <c r="HY5" s="10">
        <v>8</v>
      </c>
      <c r="HZ5" s="10">
        <v>9</v>
      </c>
      <c r="IA5" s="10">
        <v>10</v>
      </c>
      <c r="IB5" s="10">
        <v>11</v>
      </c>
      <c r="IC5" s="10">
        <v>12</v>
      </c>
      <c r="ID5" s="10">
        <v>13</v>
      </c>
      <c r="IE5" s="10">
        <v>14</v>
      </c>
      <c r="IF5" s="10">
        <v>15</v>
      </c>
      <c r="IG5" s="10">
        <v>16</v>
      </c>
      <c r="IH5" s="10">
        <v>17</v>
      </c>
      <c r="II5" s="10">
        <v>18</v>
      </c>
      <c r="IJ5" s="10">
        <v>19</v>
      </c>
      <c r="IK5" s="10">
        <v>20</v>
      </c>
      <c r="IL5" s="10">
        <v>21</v>
      </c>
      <c r="IM5" s="10" t="s">
        <v>3</v>
      </c>
      <c r="IN5" s="10" t="s">
        <v>14</v>
      </c>
      <c r="IO5" s="11">
        <f>COUNT(FA5:IN5)</f>
        <v>84</v>
      </c>
      <c r="IP5" s="10" t="s">
        <v>10</v>
      </c>
      <c r="IQ5" s="10" t="s">
        <v>11</v>
      </c>
      <c r="IR5" s="14" t="s">
        <v>9</v>
      </c>
      <c r="IS5" s="6"/>
    </row>
    <row r="6" spans="1:253" ht="5.25" customHeight="1" hidden="1" thickBot="1">
      <c r="A6" s="23"/>
      <c r="B6" s="23"/>
      <c r="C6" s="23"/>
      <c r="D6" s="23"/>
      <c r="E6" s="23"/>
      <c r="F6" s="23"/>
      <c r="G6" s="23"/>
      <c r="H6" s="23"/>
      <c r="I6" s="26"/>
      <c r="J6" s="12"/>
      <c r="K6" s="5"/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7"/>
      <c r="EP6" s="7"/>
      <c r="EQ6" s="7"/>
      <c r="ER6" s="7"/>
      <c r="ES6" s="7"/>
      <c r="ET6" s="6"/>
      <c r="EU6" s="6"/>
      <c r="EV6" s="6"/>
      <c r="EW6" s="6"/>
      <c r="EX6" s="6"/>
      <c r="EY6" s="6"/>
      <c r="EZ6" s="6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1"/>
      <c r="IP6" s="10"/>
      <c r="IQ6" s="10"/>
      <c r="IR6" s="14"/>
      <c r="IS6" s="6"/>
    </row>
    <row r="7" spans="1:249" ht="12" customHeight="1">
      <c r="A7" s="91" t="s">
        <v>19</v>
      </c>
      <c r="B7" s="93" t="s">
        <v>0</v>
      </c>
      <c r="C7" s="93" t="s">
        <v>1</v>
      </c>
      <c r="D7" s="96" t="s">
        <v>21</v>
      </c>
      <c r="E7" s="96" t="s">
        <v>2</v>
      </c>
      <c r="F7" s="84" t="s">
        <v>22</v>
      </c>
      <c r="G7" s="5"/>
      <c r="H7" s="1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5"/>
      <c r="DR7" s="5"/>
      <c r="DS7" s="5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7"/>
      <c r="EL7" s="7"/>
      <c r="EM7" s="7"/>
      <c r="EN7" s="7"/>
      <c r="EO7" s="7"/>
      <c r="EP7" s="6"/>
      <c r="EQ7" s="6"/>
      <c r="ER7" s="6"/>
      <c r="ES7" s="7"/>
      <c r="ET7" s="6"/>
      <c r="EU7" s="6"/>
      <c r="EV7" s="6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1"/>
      <c r="IL7" s="10"/>
      <c r="IM7" s="10"/>
      <c r="IN7" s="10"/>
      <c r="IO7" s="6"/>
    </row>
    <row r="8" spans="1:249" ht="9.75" customHeight="1">
      <c r="A8" s="92"/>
      <c r="B8" s="94"/>
      <c r="C8" s="94"/>
      <c r="D8" s="97"/>
      <c r="E8" s="97"/>
      <c r="F8" s="85"/>
      <c r="G8" s="5"/>
      <c r="H8" s="15"/>
      <c r="I8" s="6"/>
      <c r="J8" s="6" t="s">
        <v>5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 t="s">
        <v>6</v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 t="s">
        <v>7</v>
      </c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 t="s">
        <v>8</v>
      </c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5"/>
      <c r="DR8" s="5"/>
      <c r="DS8" s="5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7"/>
      <c r="EL8" s="7">
        <v>1</v>
      </c>
      <c r="EM8" s="7">
        <v>2</v>
      </c>
      <c r="EN8" s="7"/>
      <c r="EO8" s="7"/>
      <c r="EP8" s="6"/>
      <c r="EQ8" s="6"/>
      <c r="ER8" s="6"/>
      <c r="ES8" s="6"/>
      <c r="ET8" s="6"/>
      <c r="EU8" s="6"/>
      <c r="EV8" s="6"/>
      <c r="EW8" s="8"/>
      <c r="EX8" s="8"/>
      <c r="EY8" s="8"/>
      <c r="EZ8" s="9"/>
      <c r="FA8" s="9"/>
      <c r="FB8" s="9"/>
      <c r="FC8" s="9"/>
      <c r="FD8" s="10"/>
      <c r="FE8" s="10"/>
      <c r="FF8" s="10"/>
      <c r="FG8" s="10"/>
      <c r="FH8" s="10"/>
      <c r="FI8" s="10" t="s">
        <v>13</v>
      </c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6"/>
    </row>
    <row r="9" spans="1:249" ht="27.75" customHeight="1" thickBot="1">
      <c r="A9" s="103"/>
      <c r="B9" s="104"/>
      <c r="C9" s="104"/>
      <c r="D9" s="105"/>
      <c r="E9" s="105"/>
      <c r="F9" s="85"/>
      <c r="G9" s="5"/>
      <c r="H9" s="16"/>
      <c r="I9" s="6"/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 t="s">
        <v>3</v>
      </c>
      <c r="AE9" s="6"/>
      <c r="AF9" s="6">
        <v>1</v>
      </c>
      <c r="AG9" s="6">
        <v>2</v>
      </c>
      <c r="AH9" s="6">
        <v>3</v>
      </c>
      <c r="AI9" s="6">
        <v>4</v>
      </c>
      <c r="AJ9" s="6">
        <v>5</v>
      </c>
      <c r="AK9" s="6">
        <v>6</v>
      </c>
      <c r="AL9" s="6">
        <v>7</v>
      </c>
      <c r="AM9" s="6">
        <v>8</v>
      </c>
      <c r="AN9" s="6">
        <v>9</v>
      </c>
      <c r="AO9" s="6">
        <v>10</v>
      </c>
      <c r="AP9" s="6">
        <v>11</v>
      </c>
      <c r="AQ9" s="6">
        <v>12</v>
      </c>
      <c r="AR9" s="6">
        <v>13</v>
      </c>
      <c r="AS9" s="6">
        <v>14</v>
      </c>
      <c r="AT9" s="6">
        <v>15</v>
      </c>
      <c r="AU9" s="6">
        <v>16</v>
      </c>
      <c r="AV9" s="6">
        <v>17</v>
      </c>
      <c r="AW9" s="6">
        <v>18</v>
      </c>
      <c r="AX9" s="6">
        <v>19</v>
      </c>
      <c r="AY9" s="6">
        <v>20</v>
      </c>
      <c r="AZ9" s="6"/>
      <c r="BA9" s="6" t="s">
        <v>4</v>
      </c>
      <c r="BB9" s="6"/>
      <c r="BC9" s="6">
        <v>1</v>
      </c>
      <c r="BD9" s="6">
        <v>2</v>
      </c>
      <c r="BE9" s="6">
        <v>3</v>
      </c>
      <c r="BF9" s="6">
        <v>4</v>
      </c>
      <c r="BG9" s="6">
        <v>5</v>
      </c>
      <c r="BH9" s="6">
        <v>6</v>
      </c>
      <c r="BI9" s="6">
        <v>7</v>
      </c>
      <c r="BJ9" s="6">
        <v>8</v>
      </c>
      <c r="BK9" s="6">
        <v>9</v>
      </c>
      <c r="BL9" s="6">
        <v>10</v>
      </c>
      <c r="BM9" s="6">
        <v>11</v>
      </c>
      <c r="BN9" s="6">
        <v>12</v>
      </c>
      <c r="BO9" s="6">
        <v>13</v>
      </c>
      <c r="BP9" s="6">
        <v>14</v>
      </c>
      <c r="BQ9" s="6">
        <v>15</v>
      </c>
      <c r="BR9" s="6">
        <v>16</v>
      </c>
      <c r="BS9" s="6">
        <v>17</v>
      </c>
      <c r="BT9" s="6">
        <v>18</v>
      </c>
      <c r="BU9" s="6">
        <v>19</v>
      </c>
      <c r="BV9" s="6">
        <v>20</v>
      </c>
      <c r="BW9" s="6">
        <v>21</v>
      </c>
      <c r="BX9" s="6">
        <v>22</v>
      </c>
      <c r="BY9" s="6">
        <v>23</v>
      </c>
      <c r="BZ9" s="6">
        <v>24</v>
      </c>
      <c r="CA9" s="6">
        <v>25</v>
      </c>
      <c r="CB9" s="6">
        <v>26</v>
      </c>
      <c r="CC9" s="6">
        <v>27</v>
      </c>
      <c r="CD9" s="6">
        <v>28</v>
      </c>
      <c r="CE9" s="6">
        <v>29</v>
      </c>
      <c r="CF9" s="6">
        <v>30</v>
      </c>
      <c r="CG9" s="6">
        <v>31</v>
      </c>
      <c r="CH9" s="6">
        <v>32</v>
      </c>
      <c r="CI9" s="6">
        <v>33</v>
      </c>
      <c r="CJ9" s="6">
        <v>34</v>
      </c>
      <c r="CK9" s="6">
        <v>35</v>
      </c>
      <c r="CL9" s="6">
        <v>36</v>
      </c>
      <c r="CM9" s="6">
        <v>37</v>
      </c>
      <c r="CN9" s="6">
        <v>38</v>
      </c>
      <c r="CO9" s="6">
        <v>39</v>
      </c>
      <c r="CP9" s="6">
        <v>40</v>
      </c>
      <c r="CQ9" s="6"/>
      <c r="CR9" s="6"/>
      <c r="CS9" s="6"/>
      <c r="CT9" s="6">
        <v>1</v>
      </c>
      <c r="CU9" s="6">
        <v>2</v>
      </c>
      <c r="CV9" s="6">
        <v>3</v>
      </c>
      <c r="CW9" s="6">
        <v>4</v>
      </c>
      <c r="CX9" s="6">
        <v>5</v>
      </c>
      <c r="CY9" s="6">
        <v>6</v>
      </c>
      <c r="CZ9" s="6">
        <v>7</v>
      </c>
      <c r="DA9" s="6">
        <v>8</v>
      </c>
      <c r="DB9" s="6">
        <v>9</v>
      </c>
      <c r="DC9" s="6">
        <v>10</v>
      </c>
      <c r="DD9" s="6">
        <v>11</v>
      </c>
      <c r="DE9" s="6">
        <v>12</v>
      </c>
      <c r="DF9" s="6">
        <v>13</v>
      </c>
      <c r="DG9" s="6">
        <v>14</v>
      </c>
      <c r="DH9" s="6">
        <v>15</v>
      </c>
      <c r="DI9" s="6">
        <v>16</v>
      </c>
      <c r="DJ9" s="6">
        <v>17</v>
      </c>
      <c r="DK9" s="6">
        <v>18</v>
      </c>
      <c r="DL9" s="6">
        <v>19</v>
      </c>
      <c r="DM9" s="6">
        <v>20</v>
      </c>
      <c r="DN9" s="6">
        <v>21</v>
      </c>
      <c r="DO9" s="6">
        <v>22</v>
      </c>
      <c r="DP9" s="6">
        <v>23</v>
      </c>
      <c r="DQ9" s="6">
        <v>24</v>
      </c>
      <c r="DR9" s="6">
        <v>25</v>
      </c>
      <c r="DS9" s="6">
        <v>26</v>
      </c>
      <c r="DT9" s="6">
        <v>27</v>
      </c>
      <c r="DU9" s="6">
        <v>28</v>
      </c>
      <c r="DV9" s="6">
        <v>29</v>
      </c>
      <c r="DW9" s="6">
        <v>30</v>
      </c>
      <c r="DX9" s="6">
        <v>31</v>
      </c>
      <c r="DY9" s="6">
        <v>32</v>
      </c>
      <c r="DZ9" s="6">
        <v>33</v>
      </c>
      <c r="EA9" s="6">
        <v>34</v>
      </c>
      <c r="EB9" s="6">
        <v>35</v>
      </c>
      <c r="EC9" s="6">
        <v>36</v>
      </c>
      <c r="ED9" s="6">
        <v>37</v>
      </c>
      <c r="EE9" s="6">
        <v>38</v>
      </c>
      <c r="EF9" s="6">
        <v>39</v>
      </c>
      <c r="EG9" s="6">
        <v>40</v>
      </c>
      <c r="EH9" s="6"/>
      <c r="EI9" s="6"/>
      <c r="EJ9" s="6"/>
      <c r="EK9" s="7"/>
      <c r="EL9" s="7"/>
      <c r="EM9" s="7"/>
      <c r="EN9" s="7"/>
      <c r="EO9" s="7" t="s">
        <v>12</v>
      </c>
      <c r="EP9" s="6" t="s">
        <v>10</v>
      </c>
      <c r="EQ9" s="6" t="s">
        <v>11</v>
      </c>
      <c r="ER9" s="17" t="s">
        <v>9</v>
      </c>
      <c r="ES9" s="6"/>
      <c r="ET9" s="6" t="s">
        <v>17</v>
      </c>
      <c r="EU9" s="6" t="s">
        <v>18</v>
      </c>
      <c r="EV9" s="6"/>
      <c r="EW9" s="10"/>
      <c r="EX9" s="10" t="s">
        <v>5</v>
      </c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 t="s">
        <v>6</v>
      </c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 t="s">
        <v>7</v>
      </c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 t="s">
        <v>8</v>
      </c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1"/>
      <c r="IL9" s="10"/>
      <c r="IM9" s="10"/>
      <c r="IN9" s="10"/>
      <c r="IO9" s="10"/>
    </row>
    <row r="10" spans="1:249" s="3" customFormat="1" ht="14.25" customHeight="1">
      <c r="A10" s="53">
        <v>1</v>
      </c>
      <c r="B10" s="34">
        <v>70</v>
      </c>
      <c r="C10" s="58" t="s">
        <v>97</v>
      </c>
      <c r="D10" s="58" t="s">
        <v>118</v>
      </c>
      <c r="E10" s="31" t="s">
        <v>29</v>
      </c>
      <c r="F10" s="65">
        <v>134</v>
      </c>
      <c r="G10" s="18"/>
      <c r="H10" s="19"/>
      <c r="I10" s="18"/>
      <c r="J10" s="18" t="e">
        <f>IF(#REF!=2,22,0)</f>
        <v>#REF!</v>
      </c>
      <c r="K10" s="18" t="e">
        <f>IF(#REF!=3,20,0)</f>
        <v>#REF!</v>
      </c>
      <c r="L10" s="18" t="e">
        <f>IF(#REF!=4,18,0)</f>
        <v>#REF!</v>
      </c>
      <c r="M10" s="18" t="e">
        <f>IF(#REF!=5,16,0)</f>
        <v>#REF!</v>
      </c>
      <c r="N10" s="18" t="e">
        <f>IF(#REF!=6,15,0)</f>
        <v>#REF!</v>
      </c>
      <c r="O10" s="18" t="e">
        <f>IF(#REF!=7,14,0)</f>
        <v>#REF!</v>
      </c>
      <c r="P10" s="18" t="e">
        <f>IF(#REF!=8,13,0)</f>
        <v>#REF!</v>
      </c>
      <c r="Q10" s="18" t="e">
        <f>IF(#REF!=9,12,0)</f>
        <v>#REF!</v>
      </c>
      <c r="R10" s="18" t="e">
        <f>IF(#REF!=10,11,0)</f>
        <v>#REF!</v>
      </c>
      <c r="S10" s="18" t="e">
        <f>IF(#REF!=11,10,0)</f>
        <v>#REF!</v>
      </c>
      <c r="T10" s="18" t="e">
        <f>IF(#REF!=12,9,0)</f>
        <v>#REF!</v>
      </c>
      <c r="U10" s="18" t="e">
        <f>IF(#REF!=13,8,0)</f>
        <v>#REF!</v>
      </c>
      <c r="V10" s="18" t="e">
        <f>IF(#REF!=14,7,0)</f>
        <v>#REF!</v>
      </c>
      <c r="W10" s="18" t="e">
        <f>IF(#REF!=15,6,0)</f>
        <v>#REF!</v>
      </c>
      <c r="X10" s="18" t="e">
        <f>IF(#REF!=16,5,0)</f>
        <v>#REF!</v>
      </c>
      <c r="Y10" s="18" t="e">
        <f>IF(#REF!=17,4,0)</f>
        <v>#REF!</v>
      </c>
      <c r="Z10" s="18" t="e">
        <f>IF(#REF!=18,3,0)</f>
        <v>#REF!</v>
      </c>
      <c r="AA10" s="18" t="e">
        <f>IF(#REF!=19,2,0)</f>
        <v>#REF!</v>
      </c>
      <c r="AB10" s="18" t="e">
        <f>IF(#REF!=20,1,0)</f>
        <v>#REF!</v>
      </c>
      <c r="AC10" s="18" t="e">
        <f>IF(#REF!&gt;20,0,0)</f>
        <v>#REF!</v>
      </c>
      <c r="AD10" s="18" t="e">
        <f>IF(#REF!="сх",0,0)</f>
        <v>#REF!</v>
      </c>
      <c r="AE10" s="18" t="e">
        <f>SUM(I10:AC10)</f>
        <v>#REF!</v>
      </c>
      <c r="AF10" s="18" t="e">
        <f>IF(#REF!=1,25,0)</f>
        <v>#REF!</v>
      </c>
      <c r="AG10" s="18" t="e">
        <f>IF(#REF!=2,22,0)</f>
        <v>#REF!</v>
      </c>
      <c r="AH10" s="18" t="e">
        <f>IF(#REF!=3,20,0)</f>
        <v>#REF!</v>
      </c>
      <c r="AI10" s="18" t="e">
        <f>IF(#REF!=4,18,0)</f>
        <v>#REF!</v>
      </c>
      <c r="AJ10" s="18" t="e">
        <f>IF(#REF!=5,16,0)</f>
        <v>#REF!</v>
      </c>
      <c r="AK10" s="18" t="e">
        <f>IF(#REF!=6,15,0)</f>
        <v>#REF!</v>
      </c>
      <c r="AL10" s="18" t="e">
        <f>IF(#REF!=7,14,0)</f>
        <v>#REF!</v>
      </c>
      <c r="AM10" s="18" t="e">
        <f>IF(#REF!=8,13,0)</f>
        <v>#REF!</v>
      </c>
      <c r="AN10" s="18" t="e">
        <f>IF(#REF!=9,12,0)</f>
        <v>#REF!</v>
      </c>
      <c r="AO10" s="18" t="e">
        <f>IF(#REF!=10,11,0)</f>
        <v>#REF!</v>
      </c>
      <c r="AP10" s="18" t="e">
        <f>IF(#REF!=11,10,0)</f>
        <v>#REF!</v>
      </c>
      <c r="AQ10" s="18" t="e">
        <f>IF(#REF!=12,9,0)</f>
        <v>#REF!</v>
      </c>
      <c r="AR10" s="18" t="e">
        <f>IF(#REF!=13,8,0)</f>
        <v>#REF!</v>
      </c>
      <c r="AS10" s="18" t="e">
        <f>IF(#REF!=14,7,0)</f>
        <v>#REF!</v>
      </c>
      <c r="AT10" s="18" t="e">
        <f>IF(#REF!=15,6,0)</f>
        <v>#REF!</v>
      </c>
      <c r="AU10" s="18" t="e">
        <f>IF(#REF!=16,5,0)</f>
        <v>#REF!</v>
      </c>
      <c r="AV10" s="18" t="e">
        <f>IF(#REF!=17,4,0)</f>
        <v>#REF!</v>
      </c>
      <c r="AW10" s="18" t="e">
        <f>IF(#REF!=18,3,0)</f>
        <v>#REF!</v>
      </c>
      <c r="AX10" s="18" t="e">
        <f>IF(#REF!=19,2,0)</f>
        <v>#REF!</v>
      </c>
      <c r="AY10" s="18" t="e">
        <f>IF(#REF!=20,1,0)</f>
        <v>#REF!</v>
      </c>
      <c r="AZ10" s="18" t="e">
        <f>IF(#REF!&gt;20,0,0)</f>
        <v>#REF!</v>
      </c>
      <c r="BA10" s="18" t="e">
        <f>IF(#REF!="сх",0,0)</f>
        <v>#REF!</v>
      </c>
      <c r="BB10" s="18" t="e">
        <f>SUM(AF10:AZ10)</f>
        <v>#REF!</v>
      </c>
      <c r="BC10" s="18" t="e">
        <f>IF(#REF!=1,45,0)</f>
        <v>#REF!</v>
      </c>
      <c r="BD10" s="18" t="e">
        <f>IF(#REF!=2,42,0)</f>
        <v>#REF!</v>
      </c>
      <c r="BE10" s="18" t="e">
        <f>IF(#REF!=3,40,0)</f>
        <v>#REF!</v>
      </c>
      <c r="BF10" s="18" t="e">
        <f>IF(#REF!=4,38,0)</f>
        <v>#REF!</v>
      </c>
      <c r="BG10" s="18" t="e">
        <f>IF(#REF!=5,36,0)</f>
        <v>#REF!</v>
      </c>
      <c r="BH10" s="18" t="e">
        <f>IF(#REF!=6,35,0)</f>
        <v>#REF!</v>
      </c>
      <c r="BI10" s="18" t="e">
        <f>IF(#REF!=7,34,0)</f>
        <v>#REF!</v>
      </c>
      <c r="BJ10" s="18" t="e">
        <f>IF(#REF!=8,33,0)</f>
        <v>#REF!</v>
      </c>
      <c r="BK10" s="18" t="e">
        <f>IF(#REF!=9,32,0)</f>
        <v>#REF!</v>
      </c>
      <c r="BL10" s="18" t="e">
        <f>IF(#REF!=10,31,0)</f>
        <v>#REF!</v>
      </c>
      <c r="BM10" s="18" t="e">
        <f>IF(#REF!=11,30,0)</f>
        <v>#REF!</v>
      </c>
      <c r="BN10" s="18" t="e">
        <f>IF(#REF!=12,29,0)</f>
        <v>#REF!</v>
      </c>
      <c r="BO10" s="18" t="e">
        <f>IF(#REF!=13,28,0)</f>
        <v>#REF!</v>
      </c>
      <c r="BP10" s="18" t="e">
        <f>IF(#REF!=14,27,0)</f>
        <v>#REF!</v>
      </c>
      <c r="BQ10" s="18" t="e">
        <f>IF(#REF!=15,26,0)</f>
        <v>#REF!</v>
      </c>
      <c r="BR10" s="18" t="e">
        <f>IF(#REF!=16,25,0)</f>
        <v>#REF!</v>
      </c>
      <c r="BS10" s="18" t="e">
        <f>IF(#REF!=17,24,0)</f>
        <v>#REF!</v>
      </c>
      <c r="BT10" s="18" t="e">
        <f>IF(#REF!=18,23,0)</f>
        <v>#REF!</v>
      </c>
      <c r="BU10" s="18" t="e">
        <f>IF(#REF!=19,22,0)</f>
        <v>#REF!</v>
      </c>
      <c r="BV10" s="18" t="e">
        <f>IF(#REF!=20,21,0)</f>
        <v>#REF!</v>
      </c>
      <c r="BW10" s="18" t="e">
        <f>IF(#REF!=21,20,0)</f>
        <v>#REF!</v>
      </c>
      <c r="BX10" s="18" t="e">
        <f>IF(#REF!=22,19,0)</f>
        <v>#REF!</v>
      </c>
      <c r="BY10" s="18" t="e">
        <f>IF(#REF!=23,18,0)</f>
        <v>#REF!</v>
      </c>
      <c r="BZ10" s="18" t="e">
        <f>IF(#REF!=24,17,0)</f>
        <v>#REF!</v>
      </c>
      <c r="CA10" s="18" t="e">
        <f>IF(#REF!=25,16,0)</f>
        <v>#REF!</v>
      </c>
      <c r="CB10" s="18" t="e">
        <f>IF(#REF!=26,15,0)</f>
        <v>#REF!</v>
      </c>
      <c r="CC10" s="18" t="e">
        <f>IF(#REF!=27,14,0)</f>
        <v>#REF!</v>
      </c>
      <c r="CD10" s="18" t="e">
        <f>IF(#REF!=28,13,0)</f>
        <v>#REF!</v>
      </c>
      <c r="CE10" s="18" t="e">
        <f>IF(#REF!=29,12,0)</f>
        <v>#REF!</v>
      </c>
      <c r="CF10" s="18" t="e">
        <f>IF(#REF!=30,11,0)</f>
        <v>#REF!</v>
      </c>
      <c r="CG10" s="18" t="e">
        <f>IF(#REF!=31,10,0)</f>
        <v>#REF!</v>
      </c>
      <c r="CH10" s="18" t="e">
        <f>IF(#REF!=32,9,0)</f>
        <v>#REF!</v>
      </c>
      <c r="CI10" s="18" t="e">
        <f>IF(#REF!=33,8,0)</f>
        <v>#REF!</v>
      </c>
      <c r="CJ10" s="18" t="e">
        <f>IF(#REF!=34,7,0)</f>
        <v>#REF!</v>
      </c>
      <c r="CK10" s="18" t="e">
        <f>IF(#REF!=35,6,0)</f>
        <v>#REF!</v>
      </c>
      <c r="CL10" s="18" t="e">
        <f>IF(#REF!=36,5,0)</f>
        <v>#REF!</v>
      </c>
      <c r="CM10" s="18" t="e">
        <f>IF(#REF!=37,4,0)</f>
        <v>#REF!</v>
      </c>
      <c r="CN10" s="18" t="e">
        <f>IF(#REF!=38,3,0)</f>
        <v>#REF!</v>
      </c>
      <c r="CO10" s="18" t="e">
        <f>IF(#REF!=39,2,0)</f>
        <v>#REF!</v>
      </c>
      <c r="CP10" s="18" t="e">
        <f>IF(#REF!=40,1,0)</f>
        <v>#REF!</v>
      </c>
      <c r="CQ10" s="18" t="e">
        <f>IF(#REF!&gt;40,0,0)</f>
        <v>#REF!</v>
      </c>
      <c r="CR10" s="18" t="e">
        <f>IF(#REF!="сх",0,0)</f>
        <v>#REF!</v>
      </c>
      <c r="CS10" s="18" t="e">
        <f>SUM(BC10:CR10)</f>
        <v>#REF!</v>
      </c>
      <c r="CT10" s="18" t="e">
        <f>IF(#REF!=1,45,0)</f>
        <v>#REF!</v>
      </c>
      <c r="CU10" s="18" t="e">
        <f>IF(#REF!=2,42,0)</f>
        <v>#REF!</v>
      </c>
      <c r="CV10" s="18" t="e">
        <f>IF(#REF!=3,40,0)</f>
        <v>#REF!</v>
      </c>
      <c r="CW10" s="18" t="e">
        <f>IF(#REF!=4,38,0)</f>
        <v>#REF!</v>
      </c>
      <c r="CX10" s="18" t="e">
        <f>IF(#REF!=5,36,0)</f>
        <v>#REF!</v>
      </c>
      <c r="CY10" s="18" t="e">
        <f>IF(#REF!=6,35,0)</f>
        <v>#REF!</v>
      </c>
      <c r="CZ10" s="18" t="e">
        <f>IF(#REF!=7,34,0)</f>
        <v>#REF!</v>
      </c>
      <c r="DA10" s="18" t="e">
        <f>IF(#REF!=8,33,0)</f>
        <v>#REF!</v>
      </c>
      <c r="DB10" s="18" t="e">
        <f>IF(#REF!=9,32,0)</f>
        <v>#REF!</v>
      </c>
      <c r="DC10" s="18" t="e">
        <f>IF(#REF!=10,31,0)</f>
        <v>#REF!</v>
      </c>
      <c r="DD10" s="18" t="e">
        <f>IF(#REF!=11,30,0)</f>
        <v>#REF!</v>
      </c>
      <c r="DE10" s="18" t="e">
        <f>IF(#REF!=12,29,0)</f>
        <v>#REF!</v>
      </c>
      <c r="DF10" s="18" t="e">
        <f>IF(#REF!=13,28,0)</f>
        <v>#REF!</v>
      </c>
      <c r="DG10" s="18" t="e">
        <f>IF(#REF!=14,27,0)</f>
        <v>#REF!</v>
      </c>
      <c r="DH10" s="18" t="e">
        <f>IF(#REF!=15,26,0)</f>
        <v>#REF!</v>
      </c>
      <c r="DI10" s="18" t="e">
        <f>IF(#REF!=16,25,0)</f>
        <v>#REF!</v>
      </c>
      <c r="DJ10" s="18" t="e">
        <f>IF(#REF!=17,24,0)</f>
        <v>#REF!</v>
      </c>
      <c r="DK10" s="18" t="e">
        <f>IF(#REF!=18,23,0)</f>
        <v>#REF!</v>
      </c>
      <c r="DL10" s="18" t="e">
        <f>IF(#REF!=19,22,0)</f>
        <v>#REF!</v>
      </c>
      <c r="DM10" s="18" t="e">
        <f>IF(#REF!=20,21,0)</f>
        <v>#REF!</v>
      </c>
      <c r="DN10" s="18" t="e">
        <f>IF(#REF!=21,20,0)</f>
        <v>#REF!</v>
      </c>
      <c r="DO10" s="18" t="e">
        <f>IF(#REF!=22,19,0)</f>
        <v>#REF!</v>
      </c>
      <c r="DP10" s="18" t="e">
        <f>IF(#REF!=23,18,0)</f>
        <v>#REF!</v>
      </c>
      <c r="DQ10" s="18" t="e">
        <f>IF(#REF!=24,17,0)</f>
        <v>#REF!</v>
      </c>
      <c r="DR10" s="18" t="e">
        <f>IF(#REF!=25,16,0)</f>
        <v>#REF!</v>
      </c>
      <c r="DS10" s="18" t="e">
        <f>IF(#REF!=26,15,0)</f>
        <v>#REF!</v>
      </c>
      <c r="DT10" s="18" t="e">
        <f>IF(#REF!=27,14,0)</f>
        <v>#REF!</v>
      </c>
      <c r="DU10" s="18" t="e">
        <f>IF(#REF!=28,13,0)</f>
        <v>#REF!</v>
      </c>
      <c r="DV10" s="18" t="e">
        <f>IF(#REF!=29,12,0)</f>
        <v>#REF!</v>
      </c>
      <c r="DW10" s="18" t="e">
        <f>IF(#REF!=30,11,0)</f>
        <v>#REF!</v>
      </c>
      <c r="DX10" s="18" t="e">
        <f>IF(#REF!=31,10,0)</f>
        <v>#REF!</v>
      </c>
      <c r="DY10" s="18" t="e">
        <f>IF(#REF!=32,9,0)</f>
        <v>#REF!</v>
      </c>
      <c r="DZ10" s="18" t="e">
        <f>IF(#REF!=33,8,0)</f>
        <v>#REF!</v>
      </c>
      <c r="EA10" s="18" t="e">
        <f>IF(#REF!=34,7,0)</f>
        <v>#REF!</v>
      </c>
      <c r="EB10" s="18" t="e">
        <f>IF(#REF!=35,6,0)</f>
        <v>#REF!</v>
      </c>
      <c r="EC10" s="18" t="e">
        <f>IF(#REF!=36,5,0)</f>
        <v>#REF!</v>
      </c>
      <c r="ED10" s="18" t="e">
        <f>IF(#REF!=37,4,0)</f>
        <v>#REF!</v>
      </c>
      <c r="EE10" s="18" t="e">
        <f>IF(#REF!=38,3,0)</f>
        <v>#REF!</v>
      </c>
      <c r="EF10" s="18" t="e">
        <f>IF(#REF!=39,2,0)</f>
        <v>#REF!</v>
      </c>
      <c r="EG10" s="18" t="e">
        <f>IF(#REF!=40,1,0)</f>
        <v>#REF!</v>
      </c>
      <c r="EH10" s="18" t="e">
        <f>IF(#REF!&gt;20,0,0)</f>
        <v>#REF!</v>
      </c>
      <c r="EI10" s="18" t="e">
        <f>IF(#REF!="сх",0,0)</f>
        <v>#REF!</v>
      </c>
      <c r="EJ10" s="18" t="e">
        <f>SUM(CT10:EI10)</f>
        <v>#REF!</v>
      </c>
      <c r="EK10" s="18"/>
      <c r="EL10" s="18" t="e">
        <f>IF(#REF!="сх","ноль",IF(#REF!&gt;0,#REF!,"Ноль"))</f>
        <v>#REF!</v>
      </c>
      <c r="EM10" s="18" t="e">
        <f>IF(#REF!="сх","ноль",IF(#REF!&gt;0,#REF!,"Ноль"))</f>
        <v>#REF!</v>
      </c>
      <c r="EN10" s="18"/>
      <c r="EO10" s="18" t="e">
        <f>MIN(EL10,EM10)</f>
        <v>#REF!</v>
      </c>
      <c r="EP10" s="18" t="e">
        <f>IF(F10=#REF!,IF(#REF!&gt;#REF!,2,1),1)</f>
        <v>#REF!</v>
      </c>
      <c r="EQ10" s="18"/>
      <c r="ER10" s="18" t="e">
        <f>IF(F10&lt;#REF!,"СТОП",EP10+EQ10)</f>
        <v>#REF!</v>
      </c>
      <c r="ES10" s="18"/>
      <c r="ET10" s="18">
        <v>1</v>
      </c>
      <c r="EU10" s="18">
        <v>2</v>
      </c>
      <c r="EV10" s="18"/>
      <c r="EW10" s="20" t="e">
        <f>IF(#REF!=1,25,0)</f>
        <v>#REF!</v>
      </c>
      <c r="EX10" s="20" t="e">
        <f>IF(#REF!=2,22,0)</f>
        <v>#REF!</v>
      </c>
      <c r="EY10" s="20" t="e">
        <f>IF(#REF!=3,20,0)</f>
        <v>#REF!</v>
      </c>
      <c r="EZ10" s="20" t="e">
        <f>IF(#REF!=4,18,0)</f>
        <v>#REF!</v>
      </c>
      <c r="FA10" s="20" t="e">
        <f>IF(#REF!=5,16,0)</f>
        <v>#REF!</v>
      </c>
      <c r="FB10" s="20" t="e">
        <f>IF(#REF!=6,15,0)</f>
        <v>#REF!</v>
      </c>
      <c r="FC10" s="20" t="e">
        <f>IF(#REF!=7,14,0)</f>
        <v>#REF!</v>
      </c>
      <c r="FD10" s="20" t="e">
        <f>IF(#REF!=8,13,0)</f>
        <v>#REF!</v>
      </c>
      <c r="FE10" s="20" t="e">
        <f>IF(#REF!=9,12,0)</f>
        <v>#REF!</v>
      </c>
      <c r="FF10" s="20" t="e">
        <f>IF(#REF!=10,11,0)</f>
        <v>#REF!</v>
      </c>
      <c r="FG10" s="20" t="e">
        <f>IF(#REF!=11,10,0)</f>
        <v>#REF!</v>
      </c>
      <c r="FH10" s="20" t="e">
        <f>IF(#REF!=12,9,0)</f>
        <v>#REF!</v>
      </c>
      <c r="FI10" s="20" t="e">
        <f>IF(#REF!=13,8,0)</f>
        <v>#REF!</v>
      </c>
      <c r="FJ10" s="20" t="e">
        <f>IF(#REF!=14,7,0)</f>
        <v>#REF!</v>
      </c>
      <c r="FK10" s="20" t="e">
        <f>IF(#REF!=15,6,0)</f>
        <v>#REF!</v>
      </c>
      <c r="FL10" s="20" t="e">
        <f>IF(#REF!=16,5,0)</f>
        <v>#REF!</v>
      </c>
      <c r="FM10" s="20" t="e">
        <f>IF(#REF!=17,4,0)</f>
        <v>#REF!</v>
      </c>
      <c r="FN10" s="20" t="e">
        <f>IF(#REF!=18,3,0)</f>
        <v>#REF!</v>
      </c>
      <c r="FO10" s="20" t="e">
        <f>IF(#REF!=19,2,0)</f>
        <v>#REF!</v>
      </c>
      <c r="FP10" s="20" t="e">
        <f>IF(#REF!=20,1,0)</f>
        <v>#REF!</v>
      </c>
      <c r="FQ10" s="20" t="e">
        <f>IF(#REF!&gt;20,0,0)</f>
        <v>#REF!</v>
      </c>
      <c r="FR10" s="20" t="e">
        <f>IF(#REF!="сх",0,0)</f>
        <v>#REF!</v>
      </c>
      <c r="FS10" s="20" t="e">
        <f>SUM(EW10:FR10)</f>
        <v>#REF!</v>
      </c>
      <c r="FT10" s="20" t="e">
        <f>IF(#REF!=1,25,0)</f>
        <v>#REF!</v>
      </c>
      <c r="FU10" s="20" t="e">
        <f>IF(#REF!=2,22,0)</f>
        <v>#REF!</v>
      </c>
      <c r="FV10" s="20" t="e">
        <f>IF(#REF!=3,20,0)</f>
        <v>#REF!</v>
      </c>
      <c r="FW10" s="20" t="e">
        <f>IF(#REF!=4,18,0)</f>
        <v>#REF!</v>
      </c>
      <c r="FX10" s="20" t="e">
        <f>IF(#REF!=5,16,0)</f>
        <v>#REF!</v>
      </c>
      <c r="FY10" s="20" t="e">
        <f>IF(#REF!=6,15,0)</f>
        <v>#REF!</v>
      </c>
      <c r="FZ10" s="20" t="e">
        <f>IF(#REF!=7,14,0)</f>
        <v>#REF!</v>
      </c>
      <c r="GA10" s="20" t="e">
        <f>IF(#REF!=8,13,0)</f>
        <v>#REF!</v>
      </c>
      <c r="GB10" s="20" t="e">
        <f>IF(#REF!=9,12,0)</f>
        <v>#REF!</v>
      </c>
      <c r="GC10" s="20" t="e">
        <f>IF(#REF!=10,11,0)</f>
        <v>#REF!</v>
      </c>
      <c r="GD10" s="20" t="e">
        <f>IF(#REF!=11,10,0)</f>
        <v>#REF!</v>
      </c>
      <c r="GE10" s="20" t="e">
        <f>IF(#REF!=12,9,0)</f>
        <v>#REF!</v>
      </c>
      <c r="GF10" s="20" t="e">
        <f>IF(#REF!=13,8,0)</f>
        <v>#REF!</v>
      </c>
      <c r="GG10" s="20" t="e">
        <f>IF(#REF!=14,7,0)</f>
        <v>#REF!</v>
      </c>
      <c r="GH10" s="20" t="e">
        <f>IF(#REF!=15,6,0)</f>
        <v>#REF!</v>
      </c>
      <c r="GI10" s="20" t="e">
        <f>IF(#REF!=16,5,0)</f>
        <v>#REF!</v>
      </c>
      <c r="GJ10" s="20" t="e">
        <f>IF(#REF!=17,4,0)</f>
        <v>#REF!</v>
      </c>
      <c r="GK10" s="20" t="e">
        <f>IF(#REF!=18,3,0)</f>
        <v>#REF!</v>
      </c>
      <c r="GL10" s="20" t="e">
        <f>IF(#REF!=19,2,0)</f>
        <v>#REF!</v>
      </c>
      <c r="GM10" s="20" t="e">
        <f>IF(#REF!=20,1,0)</f>
        <v>#REF!</v>
      </c>
      <c r="GN10" s="20" t="e">
        <f>IF(#REF!&gt;20,0,0)</f>
        <v>#REF!</v>
      </c>
      <c r="GO10" s="20" t="e">
        <f>IF(#REF!="сх",0,0)</f>
        <v>#REF!</v>
      </c>
      <c r="GP10" s="20" t="e">
        <f>SUM(FT10:GO10)</f>
        <v>#REF!</v>
      </c>
      <c r="GQ10" s="20" t="e">
        <f>IF(#REF!=1,100,0)</f>
        <v>#REF!</v>
      </c>
      <c r="GR10" s="20" t="e">
        <f>IF(#REF!=2,98,0)</f>
        <v>#REF!</v>
      </c>
      <c r="GS10" s="20" t="e">
        <f>IF(#REF!=3,95,0)</f>
        <v>#REF!</v>
      </c>
      <c r="GT10" s="20" t="e">
        <f>IF(#REF!=4,93,0)</f>
        <v>#REF!</v>
      </c>
      <c r="GU10" s="20" t="e">
        <f>IF(#REF!=5,90,0)</f>
        <v>#REF!</v>
      </c>
      <c r="GV10" s="20" t="e">
        <f>IF(#REF!=6,88,0)</f>
        <v>#REF!</v>
      </c>
      <c r="GW10" s="20" t="e">
        <f>IF(#REF!=7,85,0)</f>
        <v>#REF!</v>
      </c>
      <c r="GX10" s="20" t="e">
        <f>IF(#REF!=8,83,0)</f>
        <v>#REF!</v>
      </c>
      <c r="GY10" s="20" t="e">
        <f>IF(#REF!=9,80,0)</f>
        <v>#REF!</v>
      </c>
      <c r="GZ10" s="20" t="e">
        <f>IF(#REF!=10,78,0)</f>
        <v>#REF!</v>
      </c>
      <c r="HA10" s="20" t="e">
        <f>IF(#REF!=11,75,0)</f>
        <v>#REF!</v>
      </c>
      <c r="HB10" s="20" t="e">
        <f>IF(#REF!=12,73,0)</f>
        <v>#REF!</v>
      </c>
      <c r="HC10" s="20" t="e">
        <f>IF(#REF!=13,70,0)</f>
        <v>#REF!</v>
      </c>
      <c r="HD10" s="20" t="e">
        <f>IF(#REF!=14,68,0)</f>
        <v>#REF!</v>
      </c>
      <c r="HE10" s="20" t="e">
        <f>IF(#REF!=15,65,0)</f>
        <v>#REF!</v>
      </c>
      <c r="HF10" s="20" t="e">
        <f>IF(#REF!=16,63,0)</f>
        <v>#REF!</v>
      </c>
      <c r="HG10" s="20" t="e">
        <f>IF(#REF!=17,60,0)</f>
        <v>#REF!</v>
      </c>
      <c r="HH10" s="20" t="e">
        <f>IF(#REF!=18,58,0)</f>
        <v>#REF!</v>
      </c>
      <c r="HI10" s="20" t="e">
        <f>IF(#REF!=19,55,0)</f>
        <v>#REF!</v>
      </c>
      <c r="HJ10" s="20" t="e">
        <f>IF(#REF!=20,53,0)</f>
        <v>#REF!</v>
      </c>
      <c r="HK10" s="20" t="e">
        <f>IF(#REF!&gt;20,0,0)</f>
        <v>#REF!</v>
      </c>
      <c r="HL10" s="20" t="e">
        <f>IF(#REF!="сх",0,0)</f>
        <v>#REF!</v>
      </c>
      <c r="HM10" s="20" t="e">
        <f>SUM(GQ10:HL10)</f>
        <v>#REF!</v>
      </c>
      <c r="HN10" s="20" t="e">
        <f>IF(#REF!=1,100,0)</f>
        <v>#REF!</v>
      </c>
      <c r="HO10" s="20" t="e">
        <f>IF(#REF!=2,98,0)</f>
        <v>#REF!</v>
      </c>
      <c r="HP10" s="20" t="e">
        <f>IF(#REF!=3,95,0)</f>
        <v>#REF!</v>
      </c>
      <c r="HQ10" s="20" t="e">
        <f>IF(#REF!=4,93,0)</f>
        <v>#REF!</v>
      </c>
      <c r="HR10" s="20" t="e">
        <f>IF(#REF!=5,90,0)</f>
        <v>#REF!</v>
      </c>
      <c r="HS10" s="20" t="e">
        <f>IF(#REF!=6,88,0)</f>
        <v>#REF!</v>
      </c>
      <c r="HT10" s="20" t="e">
        <f>IF(#REF!=7,85,0)</f>
        <v>#REF!</v>
      </c>
      <c r="HU10" s="20" t="e">
        <f>IF(#REF!=8,83,0)</f>
        <v>#REF!</v>
      </c>
      <c r="HV10" s="20" t="e">
        <f>IF(#REF!=9,80,0)</f>
        <v>#REF!</v>
      </c>
      <c r="HW10" s="20" t="e">
        <f>IF(#REF!=10,78,0)</f>
        <v>#REF!</v>
      </c>
      <c r="HX10" s="20" t="e">
        <f>IF(#REF!=11,75,0)</f>
        <v>#REF!</v>
      </c>
      <c r="HY10" s="20" t="e">
        <f>IF(#REF!=12,73,0)</f>
        <v>#REF!</v>
      </c>
      <c r="HZ10" s="20" t="e">
        <f>IF(#REF!=13,70,0)</f>
        <v>#REF!</v>
      </c>
      <c r="IA10" s="20" t="e">
        <f>IF(#REF!=14,68,0)</f>
        <v>#REF!</v>
      </c>
      <c r="IB10" s="20" t="e">
        <f>IF(#REF!=15,65,0)</f>
        <v>#REF!</v>
      </c>
      <c r="IC10" s="20" t="e">
        <f>IF(#REF!=16,63,0)</f>
        <v>#REF!</v>
      </c>
      <c r="ID10" s="20" t="e">
        <f>IF(#REF!=17,60,0)</f>
        <v>#REF!</v>
      </c>
      <c r="IE10" s="20" t="e">
        <f>IF(#REF!=18,58,0)</f>
        <v>#REF!</v>
      </c>
      <c r="IF10" s="20" t="e">
        <f>IF(#REF!=19,55,0)</f>
        <v>#REF!</v>
      </c>
      <c r="IG10" s="20" t="e">
        <f>IF(#REF!=20,53,0)</f>
        <v>#REF!</v>
      </c>
      <c r="IH10" s="20" t="e">
        <f>IF(#REF!&gt;20,0,0)</f>
        <v>#REF!</v>
      </c>
      <c r="II10" s="20" t="e">
        <f>IF(#REF!="сх",0,0)</f>
        <v>#REF!</v>
      </c>
      <c r="IJ10" s="20" t="e">
        <f>SUM(HN10:II10)</f>
        <v>#REF!</v>
      </c>
      <c r="IK10" s="20"/>
      <c r="IL10" s="20" t="e">
        <f>IF(#REF!=#REF!,IF(#REF!&gt;#REF!,2,1),1)</f>
        <v>#REF!</v>
      </c>
      <c r="IM10" s="20"/>
      <c r="IN10" s="20" t="e">
        <f>IL10+IM10</f>
        <v>#REF!</v>
      </c>
      <c r="IO10" s="20"/>
    </row>
    <row r="11" spans="1:249" s="3" customFormat="1" ht="14.25" customHeight="1">
      <c r="A11" s="53">
        <v>2</v>
      </c>
      <c r="B11" s="34">
        <v>85</v>
      </c>
      <c r="C11" s="58" t="s">
        <v>99</v>
      </c>
      <c r="D11" s="58" t="s">
        <v>117</v>
      </c>
      <c r="E11" s="31" t="s">
        <v>25</v>
      </c>
      <c r="F11" s="65">
        <v>114</v>
      </c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</row>
    <row r="12" spans="1:249" s="3" customFormat="1" ht="14.25" customHeight="1" thickBot="1">
      <c r="A12" s="53">
        <v>3</v>
      </c>
      <c r="B12" s="34">
        <v>850</v>
      </c>
      <c r="C12" s="58" t="s">
        <v>164</v>
      </c>
      <c r="D12" s="58" t="s">
        <v>129</v>
      </c>
      <c r="E12" s="31" t="s">
        <v>25</v>
      </c>
      <c r="F12" s="65">
        <v>100</v>
      </c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</row>
    <row r="13" spans="1:249" s="3" customFormat="1" ht="14.25" customHeight="1" thickBot="1">
      <c r="A13" s="53">
        <v>4</v>
      </c>
      <c r="B13" s="34">
        <v>34</v>
      </c>
      <c r="C13" s="58" t="s">
        <v>165</v>
      </c>
      <c r="D13" s="58" t="s">
        <v>166</v>
      </c>
      <c r="E13" s="27" t="s">
        <v>26</v>
      </c>
      <c r="F13" s="65">
        <v>80</v>
      </c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</row>
    <row r="14" spans="1:249" s="3" customFormat="1" ht="14.25" customHeight="1">
      <c r="A14" s="53">
        <v>5</v>
      </c>
      <c r="B14" s="34">
        <v>66</v>
      </c>
      <c r="C14" s="58" t="s">
        <v>167</v>
      </c>
      <c r="D14" s="58" t="s">
        <v>168</v>
      </c>
      <c r="E14" s="27" t="s">
        <v>24</v>
      </c>
      <c r="F14" s="65">
        <v>65</v>
      </c>
      <c r="G14"/>
      <c r="H14" s="1"/>
      <c r="I14" s="1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18"/>
      <c r="IL14" s="18"/>
      <c r="IM14" s="18"/>
      <c r="IN14" s="18"/>
      <c r="IO14" s="20"/>
    </row>
    <row r="15" spans="1:145" s="42" customFormat="1" ht="14.25" customHeight="1">
      <c r="A15" s="53">
        <v>6</v>
      </c>
      <c r="B15" s="34">
        <v>666</v>
      </c>
      <c r="C15" s="58" t="s">
        <v>169</v>
      </c>
      <c r="D15" s="58" t="s">
        <v>170</v>
      </c>
      <c r="E15" s="31" t="s">
        <v>29</v>
      </c>
      <c r="F15" s="65">
        <v>56</v>
      </c>
      <c r="G15" s="18"/>
      <c r="H15" s="19"/>
      <c r="I15" s="18"/>
      <c r="DQ15" s="41"/>
      <c r="DR15" s="41"/>
      <c r="DS15" s="41"/>
      <c r="EK15" s="43"/>
      <c r="EL15" s="43"/>
      <c r="EM15" s="43"/>
      <c r="EN15" s="43"/>
      <c r="EO15" s="43"/>
    </row>
    <row r="16" spans="1:249" s="42" customFormat="1" ht="14.25" customHeight="1">
      <c r="A16" s="53">
        <v>7</v>
      </c>
      <c r="B16" s="34">
        <v>55</v>
      </c>
      <c r="C16" s="58" t="s">
        <v>171</v>
      </c>
      <c r="D16" s="58" t="s">
        <v>148</v>
      </c>
      <c r="E16" s="31" t="s">
        <v>25</v>
      </c>
      <c r="F16" s="65">
        <v>56</v>
      </c>
      <c r="G16" s="18"/>
      <c r="H16" s="19"/>
      <c r="I16" s="18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7"/>
      <c r="EL16" s="47"/>
      <c r="EM16" s="47"/>
      <c r="EN16" s="47"/>
      <c r="EO16" s="47"/>
      <c r="EP16" s="46"/>
      <c r="EQ16" s="46"/>
      <c r="ER16" s="48"/>
      <c r="ES16" s="46"/>
      <c r="ET16" s="46"/>
      <c r="EU16" s="46"/>
      <c r="EV16" s="46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50"/>
      <c r="IL16" s="49"/>
      <c r="IM16" s="49"/>
      <c r="IN16" s="49"/>
      <c r="IO16" s="49"/>
    </row>
    <row r="17" spans="1:249" s="3" customFormat="1" ht="14.25" customHeight="1">
      <c r="A17" s="53">
        <v>8</v>
      </c>
      <c r="B17" s="34">
        <v>19</v>
      </c>
      <c r="C17" s="58" t="s">
        <v>100</v>
      </c>
      <c r="D17" s="58" t="s">
        <v>172</v>
      </c>
      <c r="E17" s="31" t="s">
        <v>26</v>
      </c>
      <c r="F17" s="65">
        <v>55</v>
      </c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18"/>
      <c r="IL17" s="18"/>
      <c r="IM17" s="18"/>
      <c r="IN17" s="18"/>
      <c r="IO17" s="20"/>
    </row>
    <row r="18" spans="1:249" s="42" customFormat="1" ht="14.25" customHeight="1">
      <c r="A18" s="53">
        <v>9</v>
      </c>
      <c r="B18" s="34">
        <v>810</v>
      </c>
      <c r="C18" s="58" t="s">
        <v>173</v>
      </c>
      <c r="D18" s="58" t="s">
        <v>129</v>
      </c>
      <c r="E18" s="31" t="s">
        <v>29</v>
      </c>
      <c r="F18" s="65">
        <v>46</v>
      </c>
      <c r="G18" s="18"/>
      <c r="H18" s="19"/>
      <c r="I18" s="18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7"/>
      <c r="EL18" s="47"/>
      <c r="EM18" s="47"/>
      <c r="EN18" s="47"/>
      <c r="EO18" s="47"/>
      <c r="EP18" s="46"/>
      <c r="EQ18" s="46"/>
      <c r="ER18" s="48"/>
      <c r="ES18" s="46"/>
      <c r="ET18" s="46"/>
      <c r="EU18" s="46"/>
      <c r="EV18" s="46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50"/>
      <c r="IL18" s="49"/>
      <c r="IM18" s="49"/>
      <c r="IN18" s="49"/>
      <c r="IO18" s="49"/>
    </row>
    <row r="19" spans="1:249" s="3" customFormat="1" ht="14.25" customHeight="1">
      <c r="A19" s="53">
        <v>10</v>
      </c>
      <c r="B19" s="34">
        <v>28</v>
      </c>
      <c r="C19" s="58" t="s">
        <v>98</v>
      </c>
      <c r="D19" s="58" t="s">
        <v>114</v>
      </c>
      <c r="E19" s="31" t="s">
        <v>25</v>
      </c>
      <c r="F19" s="65">
        <v>43</v>
      </c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18"/>
      <c r="IL19" s="18"/>
      <c r="IM19" s="18"/>
      <c r="IN19" s="18"/>
      <c r="IO19" s="20"/>
    </row>
    <row r="20" spans="1:249" s="42" customFormat="1" ht="14.25" customHeight="1">
      <c r="A20" s="53">
        <v>11</v>
      </c>
      <c r="B20" s="34">
        <v>220</v>
      </c>
      <c r="C20" s="58" t="s">
        <v>174</v>
      </c>
      <c r="D20" s="58" t="s">
        <v>129</v>
      </c>
      <c r="E20" s="31" t="s">
        <v>25</v>
      </c>
      <c r="F20" s="65">
        <v>40</v>
      </c>
      <c r="G20" s="18"/>
      <c r="H20" s="19"/>
      <c r="I20" s="18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7"/>
      <c r="EL20" s="47"/>
      <c r="EM20" s="47"/>
      <c r="EN20" s="47"/>
      <c r="EO20" s="47"/>
      <c r="EP20" s="46"/>
      <c r="EQ20" s="46"/>
      <c r="ER20" s="48"/>
      <c r="ES20" s="46"/>
      <c r="ET20" s="46"/>
      <c r="EU20" s="46"/>
      <c r="EV20" s="46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50"/>
      <c r="IL20" s="49"/>
      <c r="IM20" s="49"/>
      <c r="IN20" s="49"/>
      <c r="IO20" s="49"/>
    </row>
    <row r="21" spans="1:249" s="3" customFormat="1" ht="14.25" customHeight="1">
      <c r="A21" s="53">
        <v>12</v>
      </c>
      <c r="B21" s="34">
        <v>30</v>
      </c>
      <c r="C21" s="58" t="s">
        <v>175</v>
      </c>
      <c r="D21" s="58" t="s">
        <v>115</v>
      </c>
      <c r="E21" s="31" t="s">
        <v>29</v>
      </c>
      <c r="F21" s="65">
        <v>39</v>
      </c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18"/>
      <c r="IL21" s="18"/>
      <c r="IM21" s="18"/>
      <c r="IN21" s="18"/>
      <c r="IO21" s="20"/>
    </row>
    <row r="22" spans="1:249" s="3" customFormat="1" ht="14.25" customHeight="1">
      <c r="A22" s="53">
        <v>13</v>
      </c>
      <c r="B22" s="34">
        <v>2</v>
      </c>
      <c r="C22" s="58" t="s">
        <v>176</v>
      </c>
      <c r="D22" s="58" t="s">
        <v>177</v>
      </c>
      <c r="E22" s="31" t="s">
        <v>26</v>
      </c>
      <c r="F22" s="65">
        <v>32</v>
      </c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18"/>
      <c r="IL22" s="18"/>
      <c r="IM22" s="18"/>
      <c r="IN22" s="18"/>
      <c r="IO22" s="20"/>
    </row>
    <row r="23" spans="1:249" s="3" customFormat="1" ht="14.25" customHeight="1">
      <c r="A23" s="53">
        <v>14</v>
      </c>
      <c r="B23" s="34">
        <v>3</v>
      </c>
      <c r="C23" s="58" t="s">
        <v>178</v>
      </c>
      <c r="D23" s="58" t="s">
        <v>118</v>
      </c>
      <c r="E23" s="31" t="s">
        <v>29</v>
      </c>
      <c r="F23" s="65">
        <v>29</v>
      </c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</row>
    <row r="24" spans="1:249" s="3" customFormat="1" ht="14.25" customHeight="1">
      <c r="A24" s="53">
        <v>15</v>
      </c>
      <c r="B24" s="34">
        <v>29</v>
      </c>
      <c r="C24" s="58" t="s">
        <v>179</v>
      </c>
      <c r="D24" s="58" t="s">
        <v>114</v>
      </c>
      <c r="E24" s="31" t="s">
        <v>29</v>
      </c>
      <c r="F24" s="65">
        <v>27</v>
      </c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18"/>
      <c r="IL24" s="18"/>
      <c r="IM24" s="18"/>
      <c r="IN24" s="18"/>
      <c r="IO24" s="20"/>
    </row>
    <row r="25" spans="1:145" s="42" customFormat="1" ht="14.25" customHeight="1">
      <c r="A25" s="53">
        <v>16</v>
      </c>
      <c r="B25" s="34">
        <v>46</v>
      </c>
      <c r="C25" s="58" t="s">
        <v>180</v>
      </c>
      <c r="D25" s="58" t="s">
        <v>125</v>
      </c>
      <c r="E25" s="31" t="s">
        <v>25</v>
      </c>
      <c r="F25" s="65">
        <v>20</v>
      </c>
      <c r="G25" s="18"/>
      <c r="H25" s="19"/>
      <c r="I25" s="18"/>
      <c r="DQ25" s="41"/>
      <c r="DR25" s="41"/>
      <c r="DS25" s="41"/>
      <c r="EK25" s="43"/>
      <c r="EL25" s="43"/>
      <c r="EM25" s="43"/>
      <c r="EN25" s="43"/>
      <c r="EO25" s="43"/>
    </row>
    <row r="26" spans="1:249" s="42" customFormat="1" ht="14.25" customHeight="1">
      <c r="A26" s="53">
        <v>17</v>
      </c>
      <c r="B26" s="34"/>
      <c r="C26" s="58"/>
      <c r="D26" s="64"/>
      <c r="E26" s="31"/>
      <c r="F26" s="65"/>
      <c r="G26" s="18"/>
      <c r="H26" s="19"/>
      <c r="I26" s="18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7"/>
      <c r="EL26" s="47"/>
      <c r="EM26" s="47"/>
      <c r="EN26" s="47"/>
      <c r="EO26" s="47"/>
      <c r="EP26" s="46"/>
      <c r="EQ26" s="46"/>
      <c r="ER26" s="48"/>
      <c r="ES26" s="46"/>
      <c r="ET26" s="46"/>
      <c r="EU26" s="46"/>
      <c r="EV26" s="46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50"/>
      <c r="IL26" s="49"/>
      <c r="IM26" s="49"/>
      <c r="IN26" s="49"/>
      <c r="IO26" s="49"/>
    </row>
    <row r="27" spans="1:253" s="3" customFormat="1" ht="14.25" customHeight="1">
      <c r="A27" s="53">
        <v>18</v>
      </c>
      <c r="B27" s="34"/>
      <c r="C27" s="58"/>
      <c r="D27" s="64"/>
      <c r="E27" s="31"/>
      <c r="F27" s="65"/>
      <c r="G27" s="35"/>
      <c r="H27" s="35"/>
      <c r="I27" s="35"/>
      <c r="J27" s="33"/>
      <c r="K27" s="18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18"/>
      <c r="IP27" s="18"/>
      <c r="IQ27" s="18"/>
      <c r="IR27" s="18"/>
      <c r="IS27" s="20"/>
    </row>
    <row r="28" spans="1:253" ht="14.25" customHeight="1">
      <c r="A28" s="53">
        <v>19</v>
      </c>
      <c r="B28" s="34"/>
      <c r="C28" s="58"/>
      <c r="D28" s="63"/>
      <c r="E28" s="31"/>
      <c r="F28" s="65"/>
      <c r="J28" s="32"/>
      <c r="K28" s="5"/>
      <c r="L28" s="1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7"/>
      <c r="EP28" s="7"/>
      <c r="EQ28" s="7"/>
      <c r="ER28" s="7"/>
      <c r="ES28" s="7"/>
      <c r="ET28" s="6"/>
      <c r="EU28" s="6"/>
      <c r="EV28" s="17"/>
      <c r="EW28" s="6"/>
      <c r="EX28" s="6"/>
      <c r="EY28" s="6"/>
      <c r="EZ28" s="6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1"/>
      <c r="IP28" s="10"/>
      <c r="IQ28" s="10"/>
      <c r="IR28" s="10"/>
      <c r="IS28" s="10"/>
    </row>
    <row r="30" spans="1:9" ht="15">
      <c r="A30" s="87" t="s">
        <v>20</v>
      </c>
      <c r="B30" s="87"/>
      <c r="C30" s="87"/>
      <c r="D30" s="87"/>
      <c r="E30" s="87"/>
      <c r="F30" s="87"/>
      <c r="G30" s="87"/>
      <c r="H30" s="87"/>
      <c r="I30" s="62"/>
    </row>
    <row r="31" spans="1:9" ht="15">
      <c r="A31" s="87" t="s">
        <v>84</v>
      </c>
      <c r="B31" s="87"/>
      <c r="C31" s="87"/>
      <c r="D31" s="87"/>
      <c r="E31" s="87"/>
      <c r="F31" s="87"/>
      <c r="G31" s="87"/>
      <c r="H31" s="87"/>
      <c r="I31" s="87"/>
    </row>
    <row r="32" spans="1:9" ht="15">
      <c r="A32" s="87" t="s">
        <v>30</v>
      </c>
      <c r="B32" s="87"/>
      <c r="C32" s="87"/>
      <c r="D32" s="87"/>
      <c r="E32" s="87"/>
      <c r="F32" s="87"/>
      <c r="G32" s="87"/>
      <c r="H32" s="87"/>
      <c r="I32" s="62"/>
    </row>
    <row r="33" spans="1:9" ht="15">
      <c r="A33" s="87" t="s">
        <v>79</v>
      </c>
      <c r="B33" s="87"/>
      <c r="C33" s="87"/>
      <c r="D33" s="87"/>
      <c r="E33" s="87"/>
      <c r="F33" s="87"/>
      <c r="G33" s="87"/>
      <c r="H33" s="87"/>
      <c r="I33" s="87"/>
    </row>
  </sheetData>
  <sheetProtection formatCells="0" formatColumns="0" formatRows="0" insertColumns="0" insertRows="0" insertHyperlinks="0" deleteColumns="0" deleteRows="0" autoFilter="0" pivotTables="0"/>
  <mergeCells count="15">
    <mergeCell ref="A30:H30"/>
    <mergeCell ref="A31:I31"/>
    <mergeCell ref="A32:H32"/>
    <mergeCell ref="A33:I33"/>
    <mergeCell ref="A4:I4"/>
    <mergeCell ref="E7:E9"/>
    <mergeCell ref="F7:F9"/>
    <mergeCell ref="J1:J4"/>
    <mergeCell ref="A5:I5"/>
    <mergeCell ref="A7:A9"/>
    <mergeCell ref="B7:B9"/>
    <mergeCell ref="C7:C9"/>
    <mergeCell ref="D7:D9"/>
    <mergeCell ref="A2:H2"/>
    <mergeCell ref="A3:H3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F27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G27">
      <formula1>1</formula1>
      <formula2>60</formula2>
    </dataValidation>
  </dataValidations>
  <printOptions horizontalCentered="1"/>
  <pageMargins left="0.11811023622047245" right="0.11811023622047245" top="0.17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FORMAT25</cp:lastModifiedBy>
  <cp:lastPrinted>2019-10-20T23:40:14Z</cp:lastPrinted>
  <dcterms:created xsi:type="dcterms:W3CDTF">1996-10-08T23:32:33Z</dcterms:created>
  <dcterms:modified xsi:type="dcterms:W3CDTF">2019-10-21T00:28:38Z</dcterms:modified>
  <cp:category/>
  <cp:version/>
  <cp:contentType/>
  <cp:contentStatus/>
</cp:coreProperties>
</file>