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60" windowHeight="7470" tabRatio="699" activeTab="0"/>
  </bookViews>
  <sheets>
    <sheet name="ЧПК 50 см" sheetId="1" r:id="rId1"/>
    <sheet name="ЧПК 65 см" sheetId="2" r:id="rId2"/>
    <sheet name="ЧПК 85 см" sheetId="3" r:id="rId3"/>
    <sheet name="ЧПК 125 см" sheetId="4" r:id="rId4"/>
    <sheet name="ЧПК 500 см" sheetId="5" r:id="rId5"/>
    <sheet name="ЧПК Ветераны" sheetId="6" r:id="rId6"/>
    <sheet name="ЧПК Хобби" sheetId="7" r:id="rId7"/>
    <sheet name="ЧПК Команды" sheetId="8" r:id="rId8"/>
  </sheets>
  <definedNames>
    <definedName name="_xlnm.Print_Area" localSheetId="3">'ЧПК 125 см'!#REF!</definedName>
    <definedName name="_xlnm.Print_Area" localSheetId="0">'ЧПК 50 см'!$A$1:$IO$32</definedName>
    <definedName name="_xlnm.Print_Area" localSheetId="4">'ЧПК 500 см'!#REF!</definedName>
    <definedName name="_xlnm.Print_Area" localSheetId="1">'ЧПК 65 см'!#REF!</definedName>
    <definedName name="_xlnm.Print_Area" localSheetId="2">'ЧПК 85 см'!#REF!</definedName>
  </definedNames>
  <calcPr fullCalcOnLoad="1"/>
</workbook>
</file>

<file path=xl/sharedStrings.xml><?xml version="1.0" encoding="utf-8"?>
<sst xmlns="http://schemas.openxmlformats.org/spreadsheetml/2006/main" count="954" uniqueCount="247">
  <si>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</si>
  <si>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</si>
  <si>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</si>
  <si>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</si>
  <si>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</si>
  <si>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</si>
  <si>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</si>
  <si>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</si>
  <si>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</si>
  <si>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</si>
  <si>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</si>
  <si>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</si>
  <si>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</si>
  <si>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</si>
  <si>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</si>
  <si>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</si>
  <si>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</si>
  <si>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</si>
  <si>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</si>
  <si>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</si>
  <si>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</si>
  <si>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</si>
  <si>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</si>
  <si>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</si>
  <si>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</si>
  <si>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</si>
  <si>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</si>
  <si>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</si>
  <si>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</si>
  <si>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</si>
  <si>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</si>
  <si>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</si>
  <si>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</si>
  <si>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Глеб</t>
  </si>
  <si>
    <t>Шевченко Петр</t>
  </si>
  <si>
    <t>МС</t>
  </si>
  <si>
    <t>г. Уссурийск</t>
  </si>
  <si>
    <t>г. Владивосток</t>
  </si>
  <si>
    <t>г. Находка</t>
  </si>
  <si>
    <t>Челышков Илья</t>
  </si>
  <si>
    <t>KAW</t>
  </si>
  <si>
    <t>HON</t>
  </si>
  <si>
    <t>КТМ</t>
  </si>
  <si>
    <t>SUZ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</si>
  <si>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</si>
  <si>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</si>
  <si>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</si>
  <si>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</si>
  <si>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Власов Игорь</t>
  </si>
  <si>
    <t>Смышников Никита</t>
  </si>
  <si>
    <t>Давиденко Алексей</t>
  </si>
  <si>
    <t>Башмаков Денис</t>
  </si>
  <si>
    <t>Ерохин Денис</t>
  </si>
  <si>
    <t>Самбурский Юрий</t>
  </si>
  <si>
    <t>г. Дальнегорск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</si>
  <si>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</si>
  <si>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</si>
  <si>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</si>
  <si>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t>Моисеенко Глеб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</si>
  <si>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</si>
  <si>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</si>
  <si>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судья Всероссийской категории                                                                                            С.А. Трутнев</t>
  </si>
  <si>
    <t>Зыряев Максим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</si>
  <si>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</si>
  <si>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</si>
  <si>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</si>
  <si>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</si>
  <si>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Тарасенко Сергей</t>
  </si>
  <si>
    <t>1-ю</t>
  </si>
  <si>
    <t>судья 1 категории                                                                                                                     Е.В. Старков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</si>
  <si>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</si>
  <si>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</si>
  <si>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</si>
  <si>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</si>
  <si>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Завертан Аристарх</t>
  </si>
  <si>
    <t>г.Уссурийск</t>
  </si>
  <si>
    <t>Протопопов Егор</t>
  </si>
  <si>
    <t>Зайцев Степан</t>
  </si>
  <si>
    <t>2-ю</t>
  </si>
  <si>
    <t>3-ю</t>
  </si>
  <si>
    <t>1-й заезд очки</t>
  </si>
  <si>
    <t>2-й заезд очки</t>
  </si>
  <si>
    <t>Сумма очков</t>
  </si>
  <si>
    <t>"ВОСТОК"</t>
  </si>
  <si>
    <t>Класс Ветераны</t>
  </si>
  <si>
    <t>ВОСТОК</t>
  </si>
  <si>
    <t>Ковтун Алексей</t>
  </si>
  <si>
    <t>н/с</t>
  </si>
  <si>
    <t>Ревун Александр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</si>
  <si>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</si>
  <si>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Лукашов Никита</t>
  </si>
  <si>
    <t xml:space="preserve">восток </t>
  </si>
  <si>
    <t>Козлов Кирилл</t>
  </si>
  <si>
    <t xml:space="preserve">ВОСТОК </t>
  </si>
  <si>
    <t>Иванов Александр</t>
  </si>
  <si>
    <t>Тарунов Александр</t>
  </si>
  <si>
    <t>Тихов Степан</t>
  </si>
  <si>
    <t>Котляр Виталий</t>
  </si>
  <si>
    <t>Коровко Никита</t>
  </si>
  <si>
    <t>Горовой Юрий</t>
  </si>
  <si>
    <t>Овсянников Алексей</t>
  </si>
  <si>
    <t>Колесов Виталий</t>
  </si>
  <si>
    <t>Щелканов Руслан</t>
  </si>
  <si>
    <t>Кравченко Арсений</t>
  </si>
  <si>
    <t>Челышков Захар</t>
  </si>
  <si>
    <t>Петренко Дмитрий</t>
  </si>
  <si>
    <t>г. Благовещенск</t>
  </si>
  <si>
    <t>Жуков Александр</t>
  </si>
  <si>
    <t>Цыбулин Дмитрий</t>
  </si>
  <si>
    <t>н/ф</t>
  </si>
  <si>
    <t>Столяров Игорь</t>
  </si>
  <si>
    <t>Голушко Сергей</t>
  </si>
  <si>
    <t>Серышев Максим</t>
  </si>
  <si>
    <t>Петров Влад</t>
  </si>
  <si>
    <t>Мешков Сергей</t>
  </si>
  <si>
    <t>Бекерев Илья</t>
  </si>
  <si>
    <t>Зиновьев Антон</t>
  </si>
  <si>
    <t>Хабаровск</t>
  </si>
  <si>
    <t>Новиков Евгений</t>
  </si>
  <si>
    <t>Кравченко Ярослав</t>
  </si>
  <si>
    <t>Науменко Вадим</t>
  </si>
  <si>
    <t>Манышев Иван</t>
  </si>
  <si>
    <t xml:space="preserve">Наумова Юлия </t>
  </si>
  <si>
    <t>Седых Владимир</t>
  </si>
  <si>
    <t>Челышков Макар</t>
  </si>
  <si>
    <t>Полищук Артур</t>
  </si>
  <si>
    <t>филток-2</t>
  </si>
  <si>
    <t>PRO-MOTOR-Заря 2</t>
  </si>
  <si>
    <t>Седых Дмитрий</t>
  </si>
  <si>
    <t>Антонов Святослав</t>
  </si>
  <si>
    <t xml:space="preserve"> филток-2</t>
  </si>
  <si>
    <t>г.Дальнегорск</t>
  </si>
  <si>
    <t>Благовещенск</t>
  </si>
  <si>
    <t xml:space="preserve"> Владивосток</t>
  </si>
  <si>
    <t>В.Надеждинское</t>
  </si>
  <si>
    <t>Находка</t>
  </si>
  <si>
    <t xml:space="preserve"> Славянка</t>
  </si>
  <si>
    <t>Уссурийск</t>
  </si>
  <si>
    <t>Змага Антон</t>
  </si>
  <si>
    <t>Лутков Алексей</t>
  </si>
  <si>
    <t>Крупин Александр</t>
  </si>
  <si>
    <t>Химион Алексей</t>
  </si>
  <si>
    <t>Ходзицкий Виктор</t>
  </si>
  <si>
    <t>Матяш Владимир</t>
  </si>
  <si>
    <t>Буйвол Евгений</t>
  </si>
  <si>
    <t>Бондарь Олег</t>
  </si>
  <si>
    <t>Шаврин Дмитрий</t>
  </si>
  <si>
    <t>Вотинов Александр</t>
  </si>
  <si>
    <t>Момонт Владимир</t>
  </si>
  <si>
    <t>Шевченко Дмитрий</t>
  </si>
  <si>
    <t>Семих Алексей</t>
  </si>
  <si>
    <t>PRO-MOTOR-Заря 1</t>
  </si>
  <si>
    <t>Беляков Дмитрий</t>
  </si>
  <si>
    <t>Лукашов Артемий</t>
  </si>
  <si>
    <t>Давиденко Михаил</t>
  </si>
  <si>
    <t>п. Новый</t>
  </si>
  <si>
    <t>Метляев Тимофей</t>
  </si>
  <si>
    <t>г. Владиосток</t>
  </si>
  <si>
    <t>Кузнецов Матвей</t>
  </si>
  <si>
    <t>г. Комсомольск</t>
  </si>
  <si>
    <t>Рыбалочка Георгий</t>
  </si>
  <si>
    <t>Тюфтин Степан</t>
  </si>
  <si>
    <t>г.Находка</t>
  </si>
  <si>
    <t>Павлов Никита</t>
  </si>
  <si>
    <t>Черницов Артем</t>
  </si>
  <si>
    <t>Кокин Ярослав</t>
  </si>
  <si>
    <t>Мосин Эрик</t>
  </si>
  <si>
    <t>Семенов Семен</t>
  </si>
  <si>
    <t>Чебитько Федор</t>
  </si>
  <si>
    <t>"мотор досааф"</t>
  </si>
  <si>
    <t>Третьяков Никита</t>
  </si>
  <si>
    <t>Ярышко Илья</t>
  </si>
  <si>
    <t>Харченко Илья</t>
  </si>
  <si>
    <t>Краснокутский Вася</t>
  </si>
  <si>
    <t>Граждан Илья</t>
  </si>
  <si>
    <t>Маюк Андрей</t>
  </si>
  <si>
    <t>Тросиненко Сергей</t>
  </si>
  <si>
    <t>Партизанск</t>
  </si>
  <si>
    <t>Бурковский Александр</t>
  </si>
  <si>
    <t>г.Артем</t>
  </si>
  <si>
    <t>Чурин Роман</t>
  </si>
  <si>
    <t>Иванов Владислав</t>
  </si>
  <si>
    <t>г.Большой Камень</t>
  </si>
  <si>
    <t>Ковальчук Алена</t>
  </si>
  <si>
    <t>Бессарабец Вадим</t>
  </si>
  <si>
    <t>Сидоров Артур</t>
  </si>
  <si>
    <t>Акименко Роман</t>
  </si>
  <si>
    <t>МСМК</t>
  </si>
  <si>
    <t>Логачев Сергей</t>
  </si>
  <si>
    <t>Лукашенко Алексей</t>
  </si>
  <si>
    <t>Каминский Николай</t>
  </si>
  <si>
    <t>Попов Андрей</t>
  </si>
  <si>
    <t>Ведьмук Руслан</t>
  </si>
  <si>
    <t>Маринюк Александр</t>
  </si>
  <si>
    <t>п.Ярославский</t>
  </si>
  <si>
    <t>Заика Александр</t>
  </si>
  <si>
    <t>Елизов Антон</t>
  </si>
  <si>
    <t>Леонтьев Алексей</t>
  </si>
  <si>
    <t>Шарапов Андрей</t>
  </si>
  <si>
    <t>Б. Камень</t>
  </si>
  <si>
    <t>Химион Константин</t>
  </si>
  <si>
    <t>Моняков Дмитрий</t>
  </si>
  <si>
    <t>Янченков Иван</t>
  </si>
  <si>
    <t>Ворожбит Дмитрий</t>
  </si>
  <si>
    <t>Корсун Павел</t>
  </si>
  <si>
    <t>Черницов Дмитрий</t>
  </si>
  <si>
    <t>Наумов Валерий</t>
  </si>
  <si>
    <t>п.Славянка</t>
  </si>
  <si>
    <t>Балчихин Алексей</t>
  </si>
  <si>
    <t>Тыщук Константин</t>
  </si>
  <si>
    <t>Полевода Кирилл</t>
  </si>
  <si>
    <t>Васев Артем</t>
  </si>
  <si>
    <t>PV</t>
  </si>
  <si>
    <t>Быков Дмитрий</t>
  </si>
  <si>
    <t>п.Новый</t>
  </si>
  <si>
    <t>Степанов Степан</t>
  </si>
  <si>
    <t>Чернышев Алексей</t>
  </si>
  <si>
    <t>Черевченко Иван</t>
  </si>
  <si>
    <t>Мостовой Артем</t>
  </si>
  <si>
    <t>Кузнецов Евгений</t>
  </si>
  <si>
    <t>Салахутдинов Артур</t>
  </si>
  <si>
    <t>Паршиков Сергей</t>
  </si>
  <si>
    <t>Дорофеев Павел</t>
  </si>
  <si>
    <t>Черников Андрей</t>
  </si>
  <si>
    <t>ПРОТОКОЛ  КОМАНДНОГО  ЗАЧЕТА</t>
  </si>
  <si>
    <t>Кобцев Никита</t>
  </si>
  <si>
    <t>г. Спасск</t>
  </si>
  <si>
    <t>Огневский Виталий</t>
  </si>
  <si>
    <t>Иванов Сергей</t>
  </si>
  <si>
    <t>Миронов Игорь</t>
  </si>
  <si>
    <t>п. Кавалерово</t>
  </si>
  <si>
    <t>Брухтей Александр</t>
  </si>
  <si>
    <t>п. Кировский</t>
  </si>
  <si>
    <t>Долгалев Семен</t>
  </si>
  <si>
    <t>Кирик Дмитрий</t>
  </si>
  <si>
    <t>Бардаш Александр</t>
  </si>
  <si>
    <t>Давыденко Михаил</t>
  </si>
  <si>
    <t>п. Славянка</t>
  </si>
  <si>
    <t>г. Арсеньев (Приморский край)                                                                                                                  05-06 сентября 2015 года.</t>
  </si>
  <si>
    <t xml:space="preserve">Открытый Чемпионат и Первенство Приморского края по мотокроссу 2015 года.  5-й этап.                                                                                                                             </t>
  </si>
  <si>
    <t>Миронов Андрей</t>
  </si>
  <si>
    <t>PW</t>
  </si>
  <si>
    <t>Карион Марк</t>
  </si>
  <si>
    <t>Артеменко Александр</t>
  </si>
  <si>
    <t>Черевченко Александр</t>
  </si>
  <si>
    <t>Полиданов Дмитрий</t>
  </si>
  <si>
    <t>Еремеев Максим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</si>
</sst>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wrapText="1"/>
      <protection locked="0"/>
    </xf>
    <xf numFmtId="0" fontId="26" fillId="37" borderId="11" xfId="0" applyFont="1" applyFill="1" applyBorder="1" applyAlignment="1" applyProtection="1">
      <alignment horizontal="center" vertical="center"/>
      <protection locked="0"/>
    </xf>
    <xf numFmtId="0" fontId="20" fillId="37" borderId="11" xfId="0" applyFont="1" applyFill="1" applyBorder="1" applyAlignment="1" applyProtection="1">
      <alignment horizontal="center" vertical="center" wrapText="1"/>
      <protection locked="0"/>
    </xf>
    <xf numFmtId="0" fontId="25" fillId="37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left" vertical="center" wrapText="1"/>
      <protection locked="0"/>
    </xf>
    <xf numFmtId="0" fontId="69" fillId="0" borderId="11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/>
      <protection locked="0"/>
    </xf>
    <xf numFmtId="0" fontId="69" fillId="35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left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 applyProtection="1">
      <alignment horizontal="left" vertical="center"/>
      <protection locked="0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1" fillId="38" borderId="11" xfId="0" applyFont="1" applyFill="1" applyBorder="1" applyAlignment="1" applyProtection="1">
      <alignment horizontal="center" vertical="center"/>
      <protection locked="0"/>
    </xf>
    <xf numFmtId="0" fontId="71" fillId="38" borderId="11" xfId="0" applyFont="1" applyFill="1" applyBorder="1" applyAlignment="1" applyProtection="1">
      <alignment horizontal="left" vertical="center"/>
      <protection locked="0"/>
    </xf>
    <xf numFmtId="0" fontId="71" fillId="38" borderId="11" xfId="0" applyFont="1" applyFill="1" applyBorder="1" applyAlignment="1" applyProtection="1">
      <alignment horizontal="left" vertical="center" wrapText="1"/>
      <protection locked="0"/>
    </xf>
    <xf numFmtId="0" fontId="71" fillId="38" borderId="11" xfId="0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/>
      <protection locked="0"/>
    </xf>
    <xf numFmtId="0" fontId="14" fillId="38" borderId="11" xfId="0" applyFont="1" applyFill="1" applyBorder="1" applyAlignment="1" applyProtection="1">
      <alignment horizontal="center" vertical="center"/>
      <protection locked="0"/>
    </xf>
    <xf numFmtId="0" fontId="14" fillId="38" borderId="11" xfId="0" applyFont="1" applyFill="1" applyBorder="1" applyAlignment="1" applyProtection="1">
      <alignment horizontal="left" vertical="center"/>
      <protection locked="0"/>
    </xf>
    <xf numFmtId="0" fontId="14" fillId="38" borderId="11" xfId="0" applyFont="1" applyFill="1" applyBorder="1" applyAlignment="1" applyProtection="1">
      <alignment horizontal="left" vertical="center" wrapText="1"/>
      <protection locked="0"/>
    </xf>
    <xf numFmtId="0" fontId="14" fillId="38" borderId="11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35" borderId="22" xfId="0" applyFont="1" applyFill="1" applyBorder="1" applyAlignment="1" applyProtection="1">
      <alignment horizontal="center" vertical="center" wrapText="1"/>
      <protection locked="0"/>
    </xf>
    <xf numFmtId="0" fontId="24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67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67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67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67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67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29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29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29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29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29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29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29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29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29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29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228600</xdr:rowOff>
    </xdr:from>
    <xdr:to>
      <xdr:col>7</xdr:col>
      <xdr:colOff>152400</xdr:colOff>
      <xdr:row>0</xdr:row>
      <xdr:rowOff>628650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14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0</xdr:row>
      <xdr:rowOff>152400</xdr:rowOff>
    </xdr:from>
    <xdr:to>
      <xdr:col>10</xdr:col>
      <xdr:colOff>276225</xdr:colOff>
      <xdr:row>0</xdr:row>
      <xdr:rowOff>628650</xdr:rowOff>
    </xdr:to>
    <xdr:pic>
      <xdr:nvPicPr>
        <xdr:cNvPr id="38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52400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419100</xdr:colOff>
      <xdr:row>1</xdr:row>
      <xdr:rowOff>495300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619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0</xdr:colOff>
      <xdr:row>1</xdr:row>
      <xdr:rowOff>438150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7477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419100</xdr:colOff>
      <xdr:row>27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419100</xdr:colOff>
      <xdr:row>27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419100</xdr:colOff>
      <xdr:row>27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419100</xdr:colOff>
      <xdr:row>27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419100</xdr:colOff>
      <xdr:row>27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530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419100</xdr:colOff>
      <xdr:row>1</xdr:row>
      <xdr:rowOff>428625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619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0</xdr:colOff>
      <xdr:row>1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803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591175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591175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591175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591175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591175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47625</xdr:colOff>
      <xdr:row>44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486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44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</xdr:colOff>
      <xdr:row>44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</xdr:colOff>
      <xdr:row>44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</xdr:colOff>
      <xdr:row>44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</xdr:colOff>
      <xdr:row>44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</xdr:colOff>
      <xdr:row>44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</xdr:colOff>
      <xdr:row>44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44</xdr:row>
      <xdr:rowOff>0</xdr:rowOff>
    </xdr:from>
    <xdr:to>
      <xdr:col>7</xdr:col>
      <xdr:colOff>47625</xdr:colOff>
      <xdr:row>44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486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44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44</xdr:row>
      <xdr:rowOff>0</xdr:rowOff>
    </xdr:from>
    <xdr:to>
      <xdr:col>7</xdr:col>
      <xdr:colOff>47625</xdr:colOff>
      <xdr:row>44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486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44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44</xdr:row>
      <xdr:rowOff>0</xdr:rowOff>
    </xdr:from>
    <xdr:to>
      <xdr:col>7</xdr:col>
      <xdr:colOff>47625</xdr:colOff>
      <xdr:row>44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486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44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44</xdr:row>
      <xdr:rowOff>0</xdr:rowOff>
    </xdr:from>
    <xdr:to>
      <xdr:col>7</xdr:col>
      <xdr:colOff>47625</xdr:colOff>
      <xdr:row>44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4867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44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48677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419100</xdr:colOff>
      <xdr:row>1</xdr:row>
      <xdr:rowOff>495300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619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0</xdr:colOff>
      <xdr:row>1</xdr:row>
      <xdr:rowOff>438150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843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47625</xdr:colOff>
      <xdr:row>45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686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7</xdr:col>
      <xdr:colOff>0</xdr:colOff>
      <xdr:row>45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47625</xdr:colOff>
      <xdr:row>45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686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7</xdr:col>
      <xdr:colOff>0</xdr:colOff>
      <xdr:row>45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47625</xdr:colOff>
      <xdr:row>45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686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7</xdr:col>
      <xdr:colOff>0</xdr:colOff>
      <xdr:row>45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47625</xdr:colOff>
      <xdr:row>45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686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7</xdr:col>
      <xdr:colOff>0</xdr:colOff>
      <xdr:row>45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47625</xdr:colOff>
      <xdr:row>45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6868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7</xdr:col>
      <xdr:colOff>0</xdr:colOff>
      <xdr:row>45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447675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11</xdr:col>
      <xdr:colOff>0</xdr:colOff>
      <xdr:row>0</xdr:row>
      <xdr:rowOff>438150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801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47625</xdr:colOff>
      <xdr:row>65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877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48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7750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47625</xdr:colOff>
      <xdr:row>65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877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48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7750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47625</xdr:colOff>
      <xdr:row>65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877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48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7750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47625</xdr:colOff>
      <xdr:row>67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7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87755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47625</xdr:colOff>
      <xdr:row>67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7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87755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47625</xdr:colOff>
      <xdr:row>67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7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87755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47625</xdr:colOff>
      <xdr:row>67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7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50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87755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47625</xdr:colOff>
      <xdr:row>67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77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50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87755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514350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11</xdr:col>
      <xdr:colOff>323850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"/>
          <a:ext cx="7219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419100</xdr:colOff>
      <xdr:row>0</xdr:row>
      <xdr:rowOff>514350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10</xdr:col>
      <xdr:colOff>323850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"/>
          <a:ext cx="6467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1381125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15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1104900</xdr:colOff>
      <xdr:row>0</xdr:row>
      <xdr:rowOff>85725</xdr:rowOff>
    </xdr:from>
    <xdr:to>
      <xdr:col>6</xdr:col>
      <xdr:colOff>381000</xdr:colOff>
      <xdr:row>2</xdr:row>
      <xdr:rowOff>47625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572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5307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5307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5307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5307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53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5307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80"/>
  <sheetViews>
    <sheetView tabSelected="1" workbookViewId="0" topLeftCell="A1">
      <selection activeCell="A2" sqref="A2:K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35.1406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4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2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104" t="s">
        <v>239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28"/>
      <c r="M2" s="103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9"/>
      <c r="M3" s="103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105" t="s">
        <v>238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3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 thickBot="1">
      <c r="A5" s="106" t="s">
        <v>70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18.75" customHeight="1">
      <c r="A6" s="93" t="s">
        <v>22</v>
      </c>
      <c r="B6" s="93" t="s">
        <v>0</v>
      </c>
      <c r="C6" s="93" t="s">
        <v>1</v>
      </c>
      <c r="D6" s="93" t="s">
        <v>28</v>
      </c>
      <c r="E6" s="93" t="s">
        <v>25</v>
      </c>
      <c r="F6" s="93" t="s">
        <v>26</v>
      </c>
      <c r="G6" s="93" t="s">
        <v>2</v>
      </c>
      <c r="H6" s="93" t="s">
        <v>3</v>
      </c>
      <c r="I6" s="95"/>
      <c r="J6" s="93" t="s">
        <v>4</v>
      </c>
      <c r="K6" s="95"/>
      <c r="L6" s="96" t="s">
        <v>29</v>
      </c>
      <c r="M6" s="97" t="s">
        <v>14</v>
      </c>
      <c r="N6" s="5"/>
      <c r="O6" s="1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7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2"/>
      <c r="IV6" s="6"/>
    </row>
    <row r="7" spans="1:256" ht="18.75" customHeight="1">
      <c r="A7" s="94"/>
      <c r="B7" s="93"/>
      <c r="C7" s="93"/>
      <c r="D7" s="94"/>
      <c r="E7" s="94"/>
      <c r="F7" s="93"/>
      <c r="G7" s="94"/>
      <c r="H7" s="93" t="s">
        <v>11</v>
      </c>
      <c r="I7" s="100" t="s">
        <v>24</v>
      </c>
      <c r="J7" s="93" t="s">
        <v>11</v>
      </c>
      <c r="K7" s="100" t="s">
        <v>24</v>
      </c>
      <c r="L7" s="96"/>
      <c r="M7" s="98"/>
      <c r="N7" s="5"/>
      <c r="O7" s="17"/>
      <c r="P7" s="6"/>
      <c r="Q7" s="6" t="s">
        <v>7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 t="s">
        <v>8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 t="s">
        <v>9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 t="s">
        <v>10</v>
      </c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>
        <v>1</v>
      </c>
      <c r="ET7" s="7">
        <v>2</v>
      </c>
      <c r="EU7" s="7"/>
      <c r="EV7" s="7"/>
      <c r="EW7" s="6"/>
      <c r="EX7" s="6"/>
      <c r="EY7" s="6"/>
      <c r="EZ7" s="6"/>
      <c r="FA7" s="6"/>
      <c r="FB7" s="6"/>
      <c r="FC7" s="6"/>
      <c r="FD7" s="10"/>
      <c r="FE7" s="10"/>
      <c r="FF7" s="10"/>
      <c r="FG7" s="11"/>
      <c r="FH7" s="11"/>
      <c r="FI7" s="11"/>
      <c r="FJ7" s="11"/>
      <c r="FK7" s="12"/>
      <c r="FL7" s="12"/>
      <c r="FM7" s="12"/>
      <c r="FN7" s="12"/>
      <c r="FO7" s="12"/>
      <c r="FP7" s="12" t="s">
        <v>16</v>
      </c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6"/>
    </row>
    <row r="8" spans="1:256" ht="27.75" customHeight="1" thickBot="1">
      <c r="A8" s="94"/>
      <c r="B8" s="93"/>
      <c r="C8" s="93"/>
      <c r="D8" s="94"/>
      <c r="E8" s="94"/>
      <c r="F8" s="93"/>
      <c r="G8" s="94"/>
      <c r="H8" s="94"/>
      <c r="I8" s="101"/>
      <c r="J8" s="94"/>
      <c r="K8" s="101"/>
      <c r="L8" s="96"/>
      <c r="M8" s="99"/>
      <c r="N8" s="5"/>
      <c r="O8" s="18"/>
      <c r="P8" s="6">
        <v>1</v>
      </c>
      <c r="Q8" s="6">
        <v>2</v>
      </c>
      <c r="R8" s="6">
        <v>3</v>
      </c>
      <c r="S8" s="6">
        <v>4</v>
      </c>
      <c r="T8" s="6">
        <v>5</v>
      </c>
      <c r="U8" s="6">
        <v>6</v>
      </c>
      <c r="V8" s="6">
        <v>7</v>
      </c>
      <c r="W8" s="6">
        <v>8</v>
      </c>
      <c r="X8" s="6">
        <v>9</v>
      </c>
      <c r="Y8" s="6">
        <v>10</v>
      </c>
      <c r="Z8" s="6">
        <v>11</v>
      </c>
      <c r="AA8" s="6">
        <v>12</v>
      </c>
      <c r="AB8" s="6">
        <v>13</v>
      </c>
      <c r="AC8" s="6">
        <v>14</v>
      </c>
      <c r="AD8" s="6">
        <v>15</v>
      </c>
      <c r="AE8" s="6">
        <v>16</v>
      </c>
      <c r="AF8" s="6">
        <v>17</v>
      </c>
      <c r="AG8" s="6">
        <v>18</v>
      </c>
      <c r="AH8" s="6">
        <v>19</v>
      </c>
      <c r="AI8" s="6">
        <v>20</v>
      </c>
      <c r="AJ8" s="6">
        <v>21</v>
      </c>
      <c r="AK8" s="6" t="s">
        <v>5</v>
      </c>
      <c r="AL8" s="6"/>
      <c r="AM8" s="6">
        <v>1</v>
      </c>
      <c r="AN8" s="6">
        <v>2</v>
      </c>
      <c r="AO8" s="6">
        <v>3</v>
      </c>
      <c r="AP8" s="6">
        <v>4</v>
      </c>
      <c r="AQ8" s="6">
        <v>5</v>
      </c>
      <c r="AR8" s="6">
        <v>6</v>
      </c>
      <c r="AS8" s="6">
        <v>7</v>
      </c>
      <c r="AT8" s="6">
        <v>8</v>
      </c>
      <c r="AU8" s="6">
        <v>9</v>
      </c>
      <c r="AV8" s="6">
        <v>10</v>
      </c>
      <c r="AW8" s="6">
        <v>11</v>
      </c>
      <c r="AX8" s="6">
        <v>12</v>
      </c>
      <c r="AY8" s="6">
        <v>13</v>
      </c>
      <c r="AZ8" s="6">
        <v>14</v>
      </c>
      <c r="BA8" s="6">
        <v>15</v>
      </c>
      <c r="BB8" s="6">
        <v>16</v>
      </c>
      <c r="BC8" s="6">
        <v>17</v>
      </c>
      <c r="BD8" s="6">
        <v>18</v>
      </c>
      <c r="BE8" s="6">
        <v>19</v>
      </c>
      <c r="BF8" s="6">
        <v>20</v>
      </c>
      <c r="BG8" s="6"/>
      <c r="BH8" s="6" t="s">
        <v>6</v>
      </c>
      <c r="BI8" s="6"/>
      <c r="BJ8" s="6">
        <v>1</v>
      </c>
      <c r="BK8" s="6">
        <v>2</v>
      </c>
      <c r="BL8" s="6">
        <v>3</v>
      </c>
      <c r="BM8" s="6">
        <v>4</v>
      </c>
      <c r="BN8" s="6">
        <v>5</v>
      </c>
      <c r="BO8" s="6">
        <v>6</v>
      </c>
      <c r="BP8" s="6">
        <v>7</v>
      </c>
      <c r="BQ8" s="6">
        <v>8</v>
      </c>
      <c r="BR8" s="6">
        <v>9</v>
      </c>
      <c r="BS8" s="6">
        <v>10</v>
      </c>
      <c r="BT8" s="6">
        <v>11</v>
      </c>
      <c r="BU8" s="6">
        <v>12</v>
      </c>
      <c r="BV8" s="6">
        <v>13</v>
      </c>
      <c r="BW8" s="6">
        <v>14</v>
      </c>
      <c r="BX8" s="6">
        <v>15</v>
      </c>
      <c r="BY8" s="6">
        <v>16</v>
      </c>
      <c r="BZ8" s="6">
        <v>17</v>
      </c>
      <c r="CA8" s="6">
        <v>18</v>
      </c>
      <c r="CB8" s="6">
        <v>19</v>
      </c>
      <c r="CC8" s="6">
        <v>20</v>
      </c>
      <c r="CD8" s="6">
        <v>21</v>
      </c>
      <c r="CE8" s="6">
        <v>22</v>
      </c>
      <c r="CF8" s="6">
        <v>23</v>
      </c>
      <c r="CG8" s="6">
        <v>24</v>
      </c>
      <c r="CH8" s="6">
        <v>25</v>
      </c>
      <c r="CI8" s="6">
        <v>26</v>
      </c>
      <c r="CJ8" s="6">
        <v>27</v>
      </c>
      <c r="CK8" s="6">
        <v>28</v>
      </c>
      <c r="CL8" s="6">
        <v>29</v>
      </c>
      <c r="CM8" s="6">
        <v>30</v>
      </c>
      <c r="CN8" s="6">
        <v>31</v>
      </c>
      <c r="CO8" s="6">
        <v>32</v>
      </c>
      <c r="CP8" s="6">
        <v>33</v>
      </c>
      <c r="CQ8" s="6">
        <v>34</v>
      </c>
      <c r="CR8" s="6">
        <v>35</v>
      </c>
      <c r="CS8" s="6">
        <v>36</v>
      </c>
      <c r="CT8" s="6">
        <v>37</v>
      </c>
      <c r="CU8" s="6">
        <v>38</v>
      </c>
      <c r="CV8" s="6">
        <v>39</v>
      </c>
      <c r="CW8" s="6">
        <v>40</v>
      </c>
      <c r="CX8" s="6"/>
      <c r="CY8" s="6"/>
      <c r="CZ8" s="6"/>
      <c r="DA8" s="6">
        <v>1</v>
      </c>
      <c r="DB8" s="6">
        <v>2</v>
      </c>
      <c r="DC8" s="6">
        <v>3</v>
      </c>
      <c r="DD8" s="6">
        <v>4</v>
      </c>
      <c r="DE8" s="6">
        <v>5</v>
      </c>
      <c r="DF8" s="6">
        <v>6</v>
      </c>
      <c r="DG8" s="6">
        <v>7</v>
      </c>
      <c r="DH8" s="6">
        <v>8</v>
      </c>
      <c r="DI8" s="6">
        <v>9</v>
      </c>
      <c r="DJ8" s="6">
        <v>10</v>
      </c>
      <c r="DK8" s="6">
        <v>11</v>
      </c>
      <c r="DL8" s="6">
        <v>12</v>
      </c>
      <c r="DM8" s="6">
        <v>13</v>
      </c>
      <c r="DN8" s="6">
        <v>14</v>
      </c>
      <c r="DO8" s="6">
        <v>15</v>
      </c>
      <c r="DP8" s="6">
        <v>16</v>
      </c>
      <c r="DQ8" s="6">
        <v>17</v>
      </c>
      <c r="DR8" s="6">
        <v>18</v>
      </c>
      <c r="DS8" s="6">
        <v>19</v>
      </c>
      <c r="DT8" s="6">
        <v>20</v>
      </c>
      <c r="DU8" s="6">
        <v>21</v>
      </c>
      <c r="DV8" s="6">
        <v>22</v>
      </c>
      <c r="DW8" s="6">
        <v>23</v>
      </c>
      <c r="DX8" s="6">
        <v>24</v>
      </c>
      <c r="DY8" s="6">
        <v>25</v>
      </c>
      <c r="DZ8" s="6">
        <v>26</v>
      </c>
      <c r="EA8" s="6">
        <v>27</v>
      </c>
      <c r="EB8" s="6">
        <v>28</v>
      </c>
      <c r="EC8" s="6">
        <v>29</v>
      </c>
      <c r="ED8" s="6">
        <v>30</v>
      </c>
      <c r="EE8" s="6">
        <v>31</v>
      </c>
      <c r="EF8" s="6">
        <v>32</v>
      </c>
      <c r="EG8" s="6">
        <v>33</v>
      </c>
      <c r="EH8" s="6">
        <v>34</v>
      </c>
      <c r="EI8" s="6">
        <v>35</v>
      </c>
      <c r="EJ8" s="6">
        <v>36</v>
      </c>
      <c r="EK8" s="6">
        <v>37</v>
      </c>
      <c r="EL8" s="6">
        <v>38</v>
      </c>
      <c r="EM8" s="6">
        <v>39</v>
      </c>
      <c r="EN8" s="6">
        <v>40</v>
      </c>
      <c r="EO8" s="6"/>
      <c r="EP8" s="6"/>
      <c r="EQ8" s="6"/>
      <c r="ER8" s="7"/>
      <c r="ES8" s="7"/>
      <c r="ET8" s="7"/>
      <c r="EU8" s="7"/>
      <c r="EV8" s="7" t="s">
        <v>15</v>
      </c>
      <c r="EW8" s="6" t="s">
        <v>12</v>
      </c>
      <c r="EX8" s="6" t="s">
        <v>13</v>
      </c>
      <c r="EY8" s="19" t="s">
        <v>11</v>
      </c>
      <c r="EZ8" s="6"/>
      <c r="FA8" s="6" t="s">
        <v>20</v>
      </c>
      <c r="FB8" s="6" t="s">
        <v>21</v>
      </c>
      <c r="FC8" s="6"/>
      <c r="FD8" s="12"/>
      <c r="FE8" s="12" t="s">
        <v>7</v>
      </c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 t="s">
        <v>8</v>
      </c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 t="s">
        <v>9</v>
      </c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 t="s">
        <v>10</v>
      </c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3"/>
      <c r="IS8" s="12"/>
      <c r="IT8" s="12"/>
      <c r="IU8" s="12"/>
      <c r="IV8" s="12"/>
    </row>
    <row r="9" spans="1:256" s="3" customFormat="1" ht="15.75" customHeight="1">
      <c r="A9" s="60">
        <v>1</v>
      </c>
      <c r="B9" s="36">
        <v>78</v>
      </c>
      <c r="C9" s="43" t="s">
        <v>103</v>
      </c>
      <c r="D9" s="36" t="s">
        <v>31</v>
      </c>
      <c r="E9" s="43" t="s">
        <v>37</v>
      </c>
      <c r="F9" s="46" t="s">
        <v>30</v>
      </c>
      <c r="G9" s="45" t="s">
        <v>42</v>
      </c>
      <c r="H9" s="36">
        <v>1</v>
      </c>
      <c r="I9" s="27">
        <v>25</v>
      </c>
      <c r="J9" s="36">
        <v>1</v>
      </c>
      <c r="K9" s="27">
        <v>25</v>
      </c>
      <c r="L9" s="37">
        <v>50</v>
      </c>
      <c r="M9" s="20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3" customFormat="1" ht="15.75" customHeight="1">
      <c r="A10" s="60">
        <v>2</v>
      </c>
      <c r="B10" s="36">
        <v>1</v>
      </c>
      <c r="C10" s="47" t="s">
        <v>73</v>
      </c>
      <c r="D10" s="36" t="s">
        <v>31</v>
      </c>
      <c r="E10" s="43" t="s">
        <v>72</v>
      </c>
      <c r="F10" s="46" t="s">
        <v>30</v>
      </c>
      <c r="G10" s="45" t="s">
        <v>42</v>
      </c>
      <c r="H10" s="36">
        <v>2</v>
      </c>
      <c r="I10" s="27">
        <v>22</v>
      </c>
      <c r="J10" s="36">
        <v>2</v>
      </c>
      <c r="K10" s="27">
        <v>22</v>
      </c>
      <c r="L10" s="37">
        <v>44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60">
        <v>3</v>
      </c>
      <c r="B11" s="36">
        <v>33</v>
      </c>
      <c r="C11" s="43" t="s">
        <v>105</v>
      </c>
      <c r="D11" s="36" t="s">
        <v>31</v>
      </c>
      <c r="E11" s="43" t="s">
        <v>37</v>
      </c>
      <c r="F11" s="46" t="s">
        <v>30</v>
      </c>
      <c r="G11" s="45" t="s">
        <v>42</v>
      </c>
      <c r="H11" s="36">
        <v>3</v>
      </c>
      <c r="I11" s="27">
        <v>20</v>
      </c>
      <c r="J11" s="36">
        <v>3</v>
      </c>
      <c r="K11" s="27">
        <v>20</v>
      </c>
      <c r="L11" s="37">
        <v>40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60">
        <v>4</v>
      </c>
      <c r="B12" s="36">
        <v>87</v>
      </c>
      <c r="C12" s="43" t="s">
        <v>119</v>
      </c>
      <c r="D12" s="36" t="s">
        <v>31</v>
      </c>
      <c r="E12" s="43" t="s">
        <v>37</v>
      </c>
      <c r="F12" s="46" t="s">
        <v>30</v>
      </c>
      <c r="G12" s="45" t="s">
        <v>42</v>
      </c>
      <c r="H12" s="36">
        <v>4</v>
      </c>
      <c r="I12" s="27">
        <v>18</v>
      </c>
      <c r="J12" s="36">
        <v>4</v>
      </c>
      <c r="K12" s="27">
        <v>18</v>
      </c>
      <c r="L12" s="37">
        <v>36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60">
        <v>5</v>
      </c>
      <c r="B13" s="36">
        <v>35</v>
      </c>
      <c r="C13" s="43" t="s">
        <v>240</v>
      </c>
      <c r="D13" s="36" t="s">
        <v>31</v>
      </c>
      <c r="E13" s="43" t="s">
        <v>37</v>
      </c>
      <c r="F13" s="46" t="s">
        <v>30</v>
      </c>
      <c r="G13" s="45" t="s">
        <v>42</v>
      </c>
      <c r="H13" s="36">
        <v>6</v>
      </c>
      <c r="I13" s="27">
        <v>15</v>
      </c>
      <c r="J13" s="36">
        <v>5</v>
      </c>
      <c r="K13" s="27">
        <v>16</v>
      </c>
      <c r="L13" s="37">
        <v>31</v>
      </c>
      <c r="M13" s="20" t="e">
        <f>#REF!+#REF!</f>
        <v>#REF!</v>
      </c>
      <c r="N13" s="21"/>
      <c r="O13" s="22"/>
      <c r="P13" s="21">
        <f>IF(H12=1,25,0)</f>
        <v>0</v>
      </c>
      <c r="Q13" s="21">
        <f>IF(H12=2,22,0)</f>
        <v>0</v>
      </c>
      <c r="R13" s="21">
        <f>IF(H12=3,20,0)</f>
        <v>0</v>
      </c>
      <c r="S13" s="21">
        <f>IF(H12=4,18,0)</f>
        <v>18</v>
      </c>
      <c r="T13" s="21">
        <f>IF(H12=5,16,0)</f>
        <v>0</v>
      </c>
      <c r="U13" s="21">
        <f>IF(H12=6,15,0)</f>
        <v>0</v>
      </c>
      <c r="V13" s="21">
        <f>IF(H12=7,14,0)</f>
        <v>0</v>
      </c>
      <c r="W13" s="21">
        <f>IF(H12=8,13,0)</f>
        <v>0</v>
      </c>
      <c r="X13" s="21">
        <f>IF(H12=9,12,0)</f>
        <v>0</v>
      </c>
      <c r="Y13" s="21">
        <f>IF(H12=10,11,0)</f>
        <v>0</v>
      </c>
      <c r="Z13" s="21">
        <f>IF(H12=11,10,0)</f>
        <v>0</v>
      </c>
      <c r="AA13" s="21">
        <f>IF(H12=12,9,0)</f>
        <v>0</v>
      </c>
      <c r="AB13" s="21">
        <f>IF(H12=13,8,0)</f>
        <v>0</v>
      </c>
      <c r="AC13" s="21">
        <f>IF(H12=14,7,0)</f>
        <v>0</v>
      </c>
      <c r="AD13" s="21">
        <f>IF(H12=15,6,0)</f>
        <v>0</v>
      </c>
      <c r="AE13" s="21">
        <f>IF(H12=16,5,0)</f>
        <v>0</v>
      </c>
      <c r="AF13" s="21">
        <f>IF(H12=17,4,0)</f>
        <v>0</v>
      </c>
      <c r="AG13" s="21">
        <f>IF(H12=18,3,0)</f>
        <v>0</v>
      </c>
      <c r="AH13" s="21">
        <f>IF(H12=19,2,0)</f>
        <v>0</v>
      </c>
      <c r="AI13" s="21">
        <f>IF(H12=20,1,0)</f>
        <v>0</v>
      </c>
      <c r="AJ13" s="21">
        <f>IF(H12&gt;20,0,0)</f>
        <v>0</v>
      </c>
      <c r="AK13" s="21">
        <f>IF(H12="сх",0,0)</f>
        <v>0</v>
      </c>
      <c r="AL13" s="21">
        <f>SUM(P13:AJ13)</f>
        <v>18</v>
      </c>
      <c r="AM13" s="21">
        <f>IF(J12=1,25,0)</f>
        <v>0</v>
      </c>
      <c r="AN13" s="21">
        <f>IF(J12=2,22,0)</f>
        <v>0</v>
      </c>
      <c r="AO13" s="21">
        <f>IF(J12=3,20,0)</f>
        <v>0</v>
      </c>
      <c r="AP13" s="21">
        <f>IF(J12=4,18,0)</f>
        <v>18</v>
      </c>
      <c r="AQ13" s="21">
        <f>IF(J12=5,16,0)</f>
        <v>0</v>
      </c>
      <c r="AR13" s="21">
        <f>IF(J12=6,15,0)</f>
        <v>0</v>
      </c>
      <c r="AS13" s="21">
        <f>IF(J12=7,14,0)</f>
        <v>0</v>
      </c>
      <c r="AT13" s="21">
        <f>IF(J12=8,13,0)</f>
        <v>0</v>
      </c>
      <c r="AU13" s="21">
        <f>IF(J12=9,12,0)</f>
        <v>0</v>
      </c>
      <c r="AV13" s="21">
        <f>IF(J12=10,11,0)</f>
        <v>0</v>
      </c>
      <c r="AW13" s="21">
        <f>IF(J12=11,10,0)</f>
        <v>0</v>
      </c>
      <c r="AX13" s="21">
        <f>IF(J12=12,9,0)</f>
        <v>0</v>
      </c>
      <c r="AY13" s="21">
        <f>IF(J12=13,8,0)</f>
        <v>0</v>
      </c>
      <c r="AZ13" s="21">
        <f>IF(J12=14,7,0)</f>
        <v>0</v>
      </c>
      <c r="BA13" s="21">
        <f>IF(J12=15,6,0)</f>
        <v>0</v>
      </c>
      <c r="BB13" s="21">
        <f>IF(J12=16,5,0)</f>
        <v>0</v>
      </c>
      <c r="BC13" s="21">
        <f>IF(J12=17,4,0)</f>
        <v>0</v>
      </c>
      <c r="BD13" s="21">
        <f>IF(J12=18,3,0)</f>
        <v>0</v>
      </c>
      <c r="BE13" s="21">
        <f>IF(J12=19,2,0)</f>
        <v>0</v>
      </c>
      <c r="BF13" s="21">
        <f>IF(J12=20,1,0)</f>
        <v>0</v>
      </c>
      <c r="BG13" s="21">
        <f>IF(J12&gt;20,0,0)</f>
        <v>0</v>
      </c>
      <c r="BH13" s="21">
        <f>IF(J12="сх",0,0)</f>
        <v>0</v>
      </c>
      <c r="BI13" s="21">
        <f>SUM(AM13:BG13)</f>
        <v>18</v>
      </c>
      <c r="BJ13" s="21">
        <f>IF(H12=1,45,0)</f>
        <v>0</v>
      </c>
      <c r="BK13" s="21">
        <f>IF(H12=2,42,0)</f>
        <v>0</v>
      </c>
      <c r="BL13" s="21">
        <f>IF(H12=3,40,0)</f>
        <v>0</v>
      </c>
      <c r="BM13" s="21">
        <f>IF(H12=4,38,0)</f>
        <v>38</v>
      </c>
      <c r="BN13" s="21">
        <f>IF(H12=5,36,0)</f>
        <v>0</v>
      </c>
      <c r="BO13" s="21">
        <f>IF(H12=6,35,0)</f>
        <v>0</v>
      </c>
      <c r="BP13" s="21">
        <f>IF(H12=7,34,0)</f>
        <v>0</v>
      </c>
      <c r="BQ13" s="21">
        <f>IF(H12=8,33,0)</f>
        <v>0</v>
      </c>
      <c r="BR13" s="21">
        <f>IF(H12=9,32,0)</f>
        <v>0</v>
      </c>
      <c r="BS13" s="21">
        <f>IF(H12=10,31,0)</f>
        <v>0</v>
      </c>
      <c r="BT13" s="21">
        <f>IF(H12=11,30,0)</f>
        <v>0</v>
      </c>
      <c r="BU13" s="21">
        <f>IF(H12=12,29,0)</f>
        <v>0</v>
      </c>
      <c r="BV13" s="21">
        <f>IF(H12=13,28,0)</f>
        <v>0</v>
      </c>
      <c r="BW13" s="21">
        <f>IF(H12=14,27,0)</f>
        <v>0</v>
      </c>
      <c r="BX13" s="21">
        <f>IF(H12=15,26,0)</f>
        <v>0</v>
      </c>
      <c r="BY13" s="21">
        <f>IF(H12=16,25,0)</f>
        <v>0</v>
      </c>
      <c r="BZ13" s="21">
        <f>IF(H12=17,24,0)</f>
        <v>0</v>
      </c>
      <c r="CA13" s="21">
        <f>IF(H12=18,23,0)</f>
        <v>0</v>
      </c>
      <c r="CB13" s="21">
        <f>IF(H12=19,22,0)</f>
        <v>0</v>
      </c>
      <c r="CC13" s="21">
        <f>IF(H12=20,21,0)</f>
        <v>0</v>
      </c>
      <c r="CD13" s="21">
        <f>IF(H12=21,20,0)</f>
        <v>0</v>
      </c>
      <c r="CE13" s="21">
        <f>IF(H12=22,19,0)</f>
        <v>0</v>
      </c>
      <c r="CF13" s="21">
        <f>IF(H12=23,18,0)</f>
        <v>0</v>
      </c>
      <c r="CG13" s="21">
        <f>IF(H12=24,17,0)</f>
        <v>0</v>
      </c>
      <c r="CH13" s="21">
        <f>IF(H12=25,16,0)</f>
        <v>0</v>
      </c>
      <c r="CI13" s="21">
        <f>IF(H12=26,15,0)</f>
        <v>0</v>
      </c>
      <c r="CJ13" s="21">
        <f>IF(H12=27,14,0)</f>
        <v>0</v>
      </c>
      <c r="CK13" s="21">
        <f>IF(H12=28,13,0)</f>
        <v>0</v>
      </c>
      <c r="CL13" s="21">
        <f>IF(H12=29,12,0)</f>
        <v>0</v>
      </c>
      <c r="CM13" s="21">
        <f>IF(H12=30,11,0)</f>
        <v>0</v>
      </c>
      <c r="CN13" s="21">
        <f>IF(H12=31,10,0)</f>
        <v>0</v>
      </c>
      <c r="CO13" s="21">
        <f>IF(H12=32,9,0)</f>
        <v>0</v>
      </c>
      <c r="CP13" s="21">
        <f>IF(H12=33,8,0)</f>
        <v>0</v>
      </c>
      <c r="CQ13" s="21">
        <f>IF(H12=34,7,0)</f>
        <v>0</v>
      </c>
      <c r="CR13" s="21">
        <f>IF(H12=35,6,0)</f>
        <v>0</v>
      </c>
      <c r="CS13" s="21">
        <f>IF(H12=36,5,0)</f>
        <v>0</v>
      </c>
      <c r="CT13" s="21">
        <f>IF(H12=37,4,0)</f>
        <v>0</v>
      </c>
      <c r="CU13" s="21">
        <f>IF(H12=38,3,0)</f>
        <v>0</v>
      </c>
      <c r="CV13" s="21">
        <f>IF(H12=39,2,0)</f>
        <v>0</v>
      </c>
      <c r="CW13" s="21">
        <f>IF(H12=40,1,0)</f>
        <v>0</v>
      </c>
      <c r="CX13" s="21">
        <f>IF(H12&gt;20,0,0)</f>
        <v>0</v>
      </c>
      <c r="CY13" s="21">
        <f>IF(H12="сх",0,0)</f>
        <v>0</v>
      </c>
      <c r="CZ13" s="21">
        <f>SUM(BJ13:CY13)</f>
        <v>38</v>
      </c>
      <c r="DA13" s="21">
        <f>IF(J12=1,45,0)</f>
        <v>0</v>
      </c>
      <c r="DB13" s="21">
        <f>IF(J12=2,42,0)</f>
        <v>0</v>
      </c>
      <c r="DC13" s="21">
        <f>IF(J12=3,40,0)</f>
        <v>0</v>
      </c>
      <c r="DD13" s="21">
        <f>IF(J12=4,38,0)</f>
        <v>38</v>
      </c>
      <c r="DE13" s="21">
        <f>IF(J12=5,36,0)</f>
        <v>0</v>
      </c>
      <c r="DF13" s="21">
        <f>IF(J12=6,35,0)</f>
        <v>0</v>
      </c>
      <c r="DG13" s="21">
        <f>IF(J12=7,34,0)</f>
        <v>0</v>
      </c>
      <c r="DH13" s="21">
        <f>IF(J12=8,33,0)</f>
        <v>0</v>
      </c>
      <c r="DI13" s="21">
        <f>IF(J12=9,32,0)</f>
        <v>0</v>
      </c>
      <c r="DJ13" s="21">
        <f>IF(J12=10,31,0)</f>
        <v>0</v>
      </c>
      <c r="DK13" s="21">
        <f>IF(J12=11,30,0)</f>
        <v>0</v>
      </c>
      <c r="DL13" s="21">
        <f>IF(J12=12,29,0)</f>
        <v>0</v>
      </c>
      <c r="DM13" s="21">
        <f>IF(J12=13,28,0)</f>
        <v>0</v>
      </c>
      <c r="DN13" s="21">
        <f>IF(J12=14,27,0)</f>
        <v>0</v>
      </c>
      <c r="DO13" s="21">
        <f>IF(J12=15,26,0)</f>
        <v>0</v>
      </c>
      <c r="DP13" s="21">
        <f>IF(J12=16,25,0)</f>
        <v>0</v>
      </c>
      <c r="DQ13" s="21">
        <f>IF(J12=17,24,0)</f>
        <v>0</v>
      </c>
      <c r="DR13" s="21">
        <f>IF(J12=18,23,0)</f>
        <v>0</v>
      </c>
      <c r="DS13" s="21">
        <f>IF(J12=19,22,0)</f>
        <v>0</v>
      </c>
      <c r="DT13" s="21">
        <f>IF(J12=20,21,0)</f>
        <v>0</v>
      </c>
      <c r="DU13" s="21">
        <f>IF(J12=21,20,0)</f>
        <v>0</v>
      </c>
      <c r="DV13" s="21">
        <f>IF(J12=22,19,0)</f>
        <v>0</v>
      </c>
      <c r="DW13" s="21">
        <f>IF(J12=23,18,0)</f>
        <v>0</v>
      </c>
      <c r="DX13" s="21">
        <f>IF(J12=24,17,0)</f>
        <v>0</v>
      </c>
      <c r="DY13" s="21">
        <f>IF(J12=25,16,0)</f>
        <v>0</v>
      </c>
      <c r="DZ13" s="21">
        <f>IF(J12=26,15,0)</f>
        <v>0</v>
      </c>
      <c r="EA13" s="21">
        <f>IF(J12=27,14,0)</f>
        <v>0</v>
      </c>
      <c r="EB13" s="21">
        <f>IF(J12=28,13,0)</f>
        <v>0</v>
      </c>
      <c r="EC13" s="21">
        <f>IF(J12=29,12,0)</f>
        <v>0</v>
      </c>
      <c r="ED13" s="21">
        <f>IF(J12=30,11,0)</f>
        <v>0</v>
      </c>
      <c r="EE13" s="21">
        <f>IF(J12=31,10,0)</f>
        <v>0</v>
      </c>
      <c r="EF13" s="21">
        <f>IF(J12=32,9,0)</f>
        <v>0</v>
      </c>
      <c r="EG13" s="21">
        <f>IF(J12=33,8,0)</f>
        <v>0</v>
      </c>
      <c r="EH13" s="21">
        <f>IF(J12=34,7,0)</f>
        <v>0</v>
      </c>
      <c r="EI13" s="21">
        <f>IF(J12=35,6,0)</f>
        <v>0</v>
      </c>
      <c r="EJ13" s="21">
        <f>IF(J12=36,5,0)</f>
        <v>0</v>
      </c>
      <c r="EK13" s="21">
        <f>IF(J12=37,4,0)</f>
        <v>0</v>
      </c>
      <c r="EL13" s="21">
        <f>IF(J12=38,3,0)</f>
        <v>0</v>
      </c>
      <c r="EM13" s="21">
        <f>IF(J12=39,2,0)</f>
        <v>0</v>
      </c>
      <c r="EN13" s="21">
        <f>IF(J12=40,1,0)</f>
        <v>0</v>
      </c>
      <c r="EO13" s="21">
        <f>IF(J12&gt;20,0,0)</f>
        <v>0</v>
      </c>
      <c r="EP13" s="21">
        <f>IF(J12="сх",0,0)</f>
        <v>0</v>
      </c>
      <c r="EQ13" s="21">
        <f>SUM(DA13:EP13)</f>
        <v>38</v>
      </c>
      <c r="ER13" s="21"/>
      <c r="ES13" s="21">
        <f>IF(H12="сх","ноль",IF(H12&gt;0,H12,"Ноль"))</f>
        <v>4</v>
      </c>
      <c r="ET13" s="21">
        <f>IF(J12="сх","ноль",IF(J12&gt;0,J12,"Ноль"))</f>
        <v>4</v>
      </c>
      <c r="EU13" s="21"/>
      <c r="EV13" s="21">
        <f>MIN(ES13,ET13)</f>
        <v>4</v>
      </c>
      <c r="EW13" s="21" t="e">
        <f>IF(L13=#REF!,IF(J12&lt;#REF!,#REF!,FA13),#REF!)</f>
        <v>#REF!</v>
      </c>
      <c r="EX13" s="21" t="e">
        <f>IF(L13=#REF!,IF(J12&lt;#REF!,0,1))</f>
        <v>#REF!</v>
      </c>
      <c r="EY13" s="21" t="e">
        <f>IF(AND(EV13&gt;=21,EV13&lt;&gt;0),EV13,IF(L13&lt;#REF!,"СТОП",EW13+EX13))</f>
        <v>#REF!</v>
      </c>
      <c r="EZ13" s="21"/>
      <c r="FA13" s="21">
        <v>25</v>
      </c>
      <c r="FB13" s="21">
        <v>26</v>
      </c>
      <c r="FC13" s="21"/>
      <c r="FD13" s="23">
        <f>IF(H12=1,25,0)</f>
        <v>0</v>
      </c>
      <c r="FE13" s="23">
        <f>IF(H12=2,22,0)</f>
        <v>0</v>
      </c>
      <c r="FF13" s="23">
        <f>IF(H12=3,20,0)</f>
        <v>0</v>
      </c>
      <c r="FG13" s="23">
        <f>IF(H12=4,18,0)</f>
        <v>18</v>
      </c>
      <c r="FH13" s="23">
        <f>IF(H12=5,16,0)</f>
        <v>0</v>
      </c>
      <c r="FI13" s="23">
        <f>IF(H12=6,15,0)</f>
        <v>0</v>
      </c>
      <c r="FJ13" s="23">
        <f>IF(H12=7,14,0)</f>
        <v>0</v>
      </c>
      <c r="FK13" s="23">
        <f>IF(H12=8,13,0)</f>
        <v>0</v>
      </c>
      <c r="FL13" s="23">
        <f>IF(H12=9,12,0)</f>
        <v>0</v>
      </c>
      <c r="FM13" s="23">
        <f>IF(H12=10,11,0)</f>
        <v>0</v>
      </c>
      <c r="FN13" s="23">
        <f>IF(H12=11,10,0)</f>
        <v>0</v>
      </c>
      <c r="FO13" s="23">
        <f>IF(H12=12,9,0)</f>
        <v>0</v>
      </c>
      <c r="FP13" s="23">
        <f>IF(H12=13,8,0)</f>
        <v>0</v>
      </c>
      <c r="FQ13" s="23">
        <f>IF(H12=14,7,0)</f>
        <v>0</v>
      </c>
      <c r="FR13" s="23">
        <f>IF(H12=15,6,0)</f>
        <v>0</v>
      </c>
      <c r="FS13" s="23">
        <f>IF(H12=16,5,0)</f>
        <v>0</v>
      </c>
      <c r="FT13" s="23">
        <f>IF(H12=17,4,0)</f>
        <v>0</v>
      </c>
      <c r="FU13" s="23">
        <f>IF(H12=18,3,0)</f>
        <v>0</v>
      </c>
      <c r="FV13" s="23">
        <f>IF(H12=19,2,0)</f>
        <v>0</v>
      </c>
      <c r="FW13" s="23">
        <f>IF(H12=20,1,0)</f>
        <v>0</v>
      </c>
      <c r="FX13" s="23">
        <f>IF(H12&gt;20,0,0)</f>
        <v>0</v>
      </c>
      <c r="FY13" s="23">
        <f>IF(H12="сх",0,0)</f>
        <v>0</v>
      </c>
      <c r="FZ13" s="23">
        <f>SUM(FD13:FY13)</f>
        <v>18</v>
      </c>
      <c r="GA13" s="23">
        <f>IF(J12=1,25,0)</f>
        <v>0</v>
      </c>
      <c r="GB13" s="23">
        <f>IF(J12=2,22,0)</f>
        <v>0</v>
      </c>
      <c r="GC13" s="23">
        <f>IF(J12=3,20,0)</f>
        <v>0</v>
      </c>
      <c r="GD13" s="23">
        <f>IF(J12=4,18,0)</f>
        <v>18</v>
      </c>
      <c r="GE13" s="23">
        <f>IF(J12=5,16,0)</f>
        <v>0</v>
      </c>
      <c r="GF13" s="23">
        <f>IF(J12=6,15,0)</f>
        <v>0</v>
      </c>
      <c r="GG13" s="23">
        <f>IF(J12=7,14,0)</f>
        <v>0</v>
      </c>
      <c r="GH13" s="23">
        <f>IF(J12=8,13,0)</f>
        <v>0</v>
      </c>
      <c r="GI13" s="23">
        <f>IF(J12=9,12,0)</f>
        <v>0</v>
      </c>
      <c r="GJ13" s="23">
        <f>IF(J12=10,11,0)</f>
        <v>0</v>
      </c>
      <c r="GK13" s="23">
        <f>IF(J12=11,10,0)</f>
        <v>0</v>
      </c>
      <c r="GL13" s="23">
        <f>IF(J12=12,9,0)</f>
        <v>0</v>
      </c>
      <c r="GM13" s="23">
        <f>IF(J12=13,8,0)</f>
        <v>0</v>
      </c>
      <c r="GN13" s="23">
        <f>IF(J12=14,7,0)</f>
        <v>0</v>
      </c>
      <c r="GO13" s="23">
        <f>IF(J12=15,6,0)</f>
        <v>0</v>
      </c>
      <c r="GP13" s="23">
        <f>IF(J12=16,5,0)</f>
        <v>0</v>
      </c>
      <c r="GQ13" s="23">
        <f>IF(J12=17,4,0)</f>
        <v>0</v>
      </c>
      <c r="GR13" s="23">
        <f>IF(J12=18,3,0)</f>
        <v>0</v>
      </c>
      <c r="GS13" s="23">
        <f>IF(J12=19,2,0)</f>
        <v>0</v>
      </c>
      <c r="GT13" s="23">
        <f>IF(J12=20,1,0)</f>
        <v>0</v>
      </c>
      <c r="GU13" s="23">
        <f>IF(J12&gt;20,0,0)</f>
        <v>0</v>
      </c>
      <c r="GV13" s="23">
        <f>IF(J12="сх",0,0)</f>
        <v>0</v>
      </c>
      <c r="GW13" s="23">
        <f>SUM(GA13:GV13)</f>
        <v>18</v>
      </c>
      <c r="GX13" s="23">
        <f>IF(H12=1,100,0)</f>
        <v>0</v>
      </c>
      <c r="GY13" s="23">
        <f>IF(H12=2,98,0)</f>
        <v>0</v>
      </c>
      <c r="GZ13" s="23">
        <f>IF(H12=3,95,0)</f>
        <v>0</v>
      </c>
      <c r="HA13" s="23">
        <f>IF(H12=4,93,0)</f>
        <v>93</v>
      </c>
      <c r="HB13" s="23">
        <f>IF(H12=5,90,0)</f>
        <v>0</v>
      </c>
      <c r="HC13" s="23">
        <f>IF(H12=6,88,0)</f>
        <v>0</v>
      </c>
      <c r="HD13" s="23">
        <f>IF(H12=7,85,0)</f>
        <v>0</v>
      </c>
      <c r="HE13" s="23">
        <f>IF(H12=8,83,0)</f>
        <v>0</v>
      </c>
      <c r="HF13" s="23">
        <f>IF(H12=9,80,0)</f>
        <v>0</v>
      </c>
      <c r="HG13" s="23">
        <f>IF(H12=10,78,0)</f>
        <v>0</v>
      </c>
      <c r="HH13" s="23">
        <f>IF(H12=11,75,0)</f>
        <v>0</v>
      </c>
      <c r="HI13" s="23">
        <f>IF(H12=12,73,0)</f>
        <v>0</v>
      </c>
      <c r="HJ13" s="23">
        <f>IF(H12=13,70,0)</f>
        <v>0</v>
      </c>
      <c r="HK13" s="23">
        <f>IF(H12=14,68,0)</f>
        <v>0</v>
      </c>
      <c r="HL13" s="23">
        <f>IF(H12=15,65,0)</f>
        <v>0</v>
      </c>
      <c r="HM13" s="23">
        <f>IF(H12=16,63,0)</f>
        <v>0</v>
      </c>
      <c r="HN13" s="23">
        <f>IF(H12=17,60,0)</f>
        <v>0</v>
      </c>
      <c r="HO13" s="23">
        <f>IF(H12=18,58,0)</f>
        <v>0</v>
      </c>
      <c r="HP13" s="23">
        <f>IF(H12=19,55,0)</f>
        <v>0</v>
      </c>
      <c r="HQ13" s="23">
        <f>IF(H12=20,53,0)</f>
        <v>0</v>
      </c>
      <c r="HR13" s="23">
        <f>IF(H12&gt;20,0,0)</f>
        <v>0</v>
      </c>
      <c r="HS13" s="23">
        <f>IF(H12="сх",0,0)</f>
        <v>0</v>
      </c>
      <c r="HT13" s="23">
        <f>SUM(GX13:HS13)</f>
        <v>93</v>
      </c>
      <c r="HU13" s="23">
        <f>IF(J12=1,100,0)</f>
        <v>0</v>
      </c>
      <c r="HV13" s="23">
        <f>IF(J12=2,98,0)</f>
        <v>0</v>
      </c>
      <c r="HW13" s="23">
        <f>IF(J12=3,95,0)</f>
        <v>0</v>
      </c>
      <c r="HX13" s="23">
        <f>IF(J12=4,93,0)</f>
        <v>93</v>
      </c>
      <c r="HY13" s="23">
        <f>IF(J12=5,90,0)</f>
        <v>0</v>
      </c>
      <c r="HZ13" s="23">
        <f>IF(J12=6,88,0)</f>
        <v>0</v>
      </c>
      <c r="IA13" s="23">
        <f>IF(J12=7,85,0)</f>
        <v>0</v>
      </c>
      <c r="IB13" s="23">
        <f>IF(J12=8,83,0)</f>
        <v>0</v>
      </c>
      <c r="IC13" s="23">
        <f>IF(J12=9,80,0)</f>
        <v>0</v>
      </c>
      <c r="ID13" s="23">
        <f>IF(J12=10,78,0)</f>
        <v>0</v>
      </c>
      <c r="IE13" s="23">
        <f>IF(J12=11,75,0)</f>
        <v>0</v>
      </c>
      <c r="IF13" s="23">
        <f>IF(J12=12,73,0)</f>
        <v>0</v>
      </c>
      <c r="IG13" s="23">
        <f>IF(J12=13,70,0)</f>
        <v>0</v>
      </c>
      <c r="IH13" s="23">
        <f>IF(J12=14,68,0)</f>
        <v>0</v>
      </c>
      <c r="II13" s="23">
        <f>IF(J12=15,65,0)</f>
        <v>0</v>
      </c>
      <c r="IJ13" s="23">
        <f>IF(J12=16,63,0)</f>
        <v>0</v>
      </c>
      <c r="IK13" s="23">
        <f>IF(J12=17,60,0)</f>
        <v>0</v>
      </c>
      <c r="IL13" s="23">
        <f>IF(J12=18,58,0)</f>
        <v>0</v>
      </c>
      <c r="IM13" s="23">
        <f>IF(J12=19,55,0)</f>
        <v>0</v>
      </c>
      <c r="IN13" s="23">
        <f>IF(J12=20,53,0)</f>
        <v>0</v>
      </c>
      <c r="IO13" s="23">
        <f>IF(J12&gt;20,0,0)</f>
        <v>0</v>
      </c>
      <c r="IP13" s="23">
        <f>IF(J12="сх",0,0)</f>
        <v>0</v>
      </c>
      <c r="IQ13" s="23">
        <f>SUM(HU13:IP13)</f>
        <v>93</v>
      </c>
      <c r="IR13" s="21"/>
      <c r="IS13" s="21"/>
      <c r="IT13" s="21"/>
      <c r="IU13" s="21"/>
      <c r="IV13" s="21"/>
    </row>
    <row r="14" spans="1:256" s="3" customFormat="1" ht="15.75" customHeight="1">
      <c r="A14" s="60">
        <v>6</v>
      </c>
      <c r="B14" s="36">
        <v>42</v>
      </c>
      <c r="C14" s="43" t="s">
        <v>236</v>
      </c>
      <c r="D14" s="36" t="s">
        <v>31</v>
      </c>
      <c r="E14" s="43" t="s">
        <v>72</v>
      </c>
      <c r="F14" s="46" t="s">
        <v>30</v>
      </c>
      <c r="G14" s="45" t="s">
        <v>42</v>
      </c>
      <c r="H14" s="36">
        <v>5</v>
      </c>
      <c r="I14" s="27">
        <v>16</v>
      </c>
      <c r="J14" s="36">
        <v>8</v>
      </c>
      <c r="K14" s="27">
        <v>13</v>
      </c>
      <c r="L14" s="37">
        <v>29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3" customFormat="1" ht="15.75" customHeight="1">
      <c r="A15" s="60">
        <v>7</v>
      </c>
      <c r="B15" s="36">
        <v>7</v>
      </c>
      <c r="C15" s="43" t="s">
        <v>153</v>
      </c>
      <c r="D15" s="36" t="s">
        <v>31</v>
      </c>
      <c r="E15" s="43" t="s">
        <v>64</v>
      </c>
      <c r="F15" s="46" t="s">
        <v>30</v>
      </c>
      <c r="G15" s="45" t="s">
        <v>42</v>
      </c>
      <c r="H15" s="36">
        <v>7</v>
      </c>
      <c r="I15" s="27">
        <v>14</v>
      </c>
      <c r="J15" s="36">
        <v>6</v>
      </c>
      <c r="K15" s="27">
        <v>15</v>
      </c>
      <c r="L15" s="37">
        <v>29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60">
        <v>8</v>
      </c>
      <c r="B16" s="36">
        <v>808</v>
      </c>
      <c r="C16" s="43" t="s">
        <v>160</v>
      </c>
      <c r="D16" s="36" t="s">
        <v>31</v>
      </c>
      <c r="E16" s="43" t="s">
        <v>65</v>
      </c>
      <c r="F16" s="46" t="s">
        <v>30</v>
      </c>
      <c r="G16" s="45" t="s">
        <v>241</v>
      </c>
      <c r="H16" s="36">
        <v>8</v>
      </c>
      <c r="I16" s="27">
        <v>13</v>
      </c>
      <c r="J16" s="36">
        <v>9</v>
      </c>
      <c r="K16" s="27">
        <v>12</v>
      </c>
      <c r="L16" s="37">
        <v>25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60">
        <v>9</v>
      </c>
      <c r="B17" s="36">
        <v>8</v>
      </c>
      <c r="C17" s="43" t="s">
        <v>122</v>
      </c>
      <c r="D17" s="36" t="s">
        <v>31</v>
      </c>
      <c r="E17" s="43" t="s">
        <v>237</v>
      </c>
      <c r="F17" s="46" t="s">
        <v>30</v>
      </c>
      <c r="G17" s="45" t="s">
        <v>241</v>
      </c>
      <c r="H17" s="36">
        <v>9</v>
      </c>
      <c r="I17" s="27">
        <v>12</v>
      </c>
      <c r="J17" s="36">
        <v>10</v>
      </c>
      <c r="K17" s="27">
        <v>11</v>
      </c>
      <c r="L17" s="37">
        <v>23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12" ht="15.75">
      <c r="A18" s="60">
        <v>10</v>
      </c>
      <c r="B18" s="36">
        <v>15</v>
      </c>
      <c r="C18" s="43" t="s">
        <v>123</v>
      </c>
      <c r="D18" s="36" t="s">
        <v>31</v>
      </c>
      <c r="E18" s="43" t="s">
        <v>36</v>
      </c>
      <c r="F18" s="46" t="s">
        <v>30</v>
      </c>
      <c r="G18" s="45" t="s">
        <v>241</v>
      </c>
      <c r="H18" s="36">
        <v>10</v>
      </c>
      <c r="I18" s="27">
        <v>11</v>
      </c>
      <c r="J18" s="36">
        <v>11</v>
      </c>
      <c r="K18" s="27">
        <v>10</v>
      </c>
      <c r="L18" s="37">
        <v>21</v>
      </c>
    </row>
    <row r="19" spans="1:256" s="3" customFormat="1" ht="15.75" customHeight="1">
      <c r="A19" s="60">
        <v>11</v>
      </c>
      <c r="B19" s="36">
        <v>51</v>
      </c>
      <c r="C19" s="43" t="s">
        <v>124</v>
      </c>
      <c r="D19" s="36" t="s">
        <v>31</v>
      </c>
      <c r="E19" s="43" t="s">
        <v>37</v>
      </c>
      <c r="F19" s="46" t="s">
        <v>30</v>
      </c>
      <c r="G19" s="45" t="s">
        <v>241</v>
      </c>
      <c r="H19" s="36">
        <v>11</v>
      </c>
      <c r="I19" s="27">
        <v>10</v>
      </c>
      <c r="J19" s="36">
        <v>12</v>
      </c>
      <c r="K19" s="27">
        <v>9</v>
      </c>
      <c r="L19" s="37">
        <v>19</v>
      </c>
      <c r="M19" s="2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3" customFormat="1" ht="15.75" customHeight="1">
      <c r="A20" s="60">
        <v>12</v>
      </c>
      <c r="B20" s="36">
        <v>27</v>
      </c>
      <c r="C20" s="43" t="s">
        <v>210</v>
      </c>
      <c r="D20" s="36" t="s">
        <v>31</v>
      </c>
      <c r="E20" s="43" t="s">
        <v>36</v>
      </c>
      <c r="F20" s="46" t="s">
        <v>30</v>
      </c>
      <c r="G20" s="45" t="s">
        <v>42</v>
      </c>
      <c r="H20" s="36" t="s">
        <v>109</v>
      </c>
      <c r="I20" s="27">
        <v>0</v>
      </c>
      <c r="J20" s="36">
        <v>7</v>
      </c>
      <c r="K20" s="27">
        <v>14</v>
      </c>
      <c r="L20" s="37">
        <v>14</v>
      </c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60">
        <v>13</v>
      </c>
      <c r="B21" s="67"/>
      <c r="C21" s="67"/>
      <c r="D21" s="67"/>
      <c r="E21" s="67"/>
      <c r="F21" s="46"/>
      <c r="G21" s="45"/>
      <c r="H21" s="36"/>
      <c r="I21" s="27"/>
      <c r="J21" s="36"/>
      <c r="K21" s="27"/>
      <c r="L21" s="37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60">
        <v>14</v>
      </c>
      <c r="B22" s="36"/>
      <c r="C22" s="43"/>
      <c r="D22" s="36"/>
      <c r="E22" s="43"/>
      <c r="F22" s="46"/>
      <c r="G22" s="45"/>
      <c r="H22" s="36"/>
      <c r="I22" s="27"/>
      <c r="J22" s="36"/>
      <c r="K22" s="27"/>
      <c r="L22" s="37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60">
        <v>15</v>
      </c>
      <c r="B23" s="67"/>
      <c r="C23" s="67"/>
      <c r="D23" s="67"/>
      <c r="E23" s="67"/>
      <c r="F23" s="67"/>
      <c r="G23" s="67"/>
      <c r="H23" s="36"/>
      <c r="I23" s="27"/>
      <c r="J23" s="36"/>
      <c r="K23" s="27"/>
      <c r="L23" s="37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3" customFormat="1" ht="15.75" customHeight="1">
      <c r="A24" s="60">
        <v>16</v>
      </c>
      <c r="B24" s="67"/>
      <c r="C24" s="67"/>
      <c r="D24" s="67"/>
      <c r="E24" s="67"/>
      <c r="F24" s="67"/>
      <c r="G24" s="67"/>
      <c r="H24" s="36"/>
      <c r="I24" s="27"/>
      <c r="J24" s="36"/>
      <c r="K24" s="27"/>
      <c r="L24" s="37"/>
      <c r="M24" s="20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3" customFormat="1" ht="15.75" customHeight="1">
      <c r="A25" s="60">
        <v>17</v>
      </c>
      <c r="B25" s="67"/>
      <c r="C25" s="67"/>
      <c r="D25" s="67"/>
      <c r="E25" s="67"/>
      <c r="F25" s="67"/>
      <c r="G25" s="67"/>
      <c r="H25" s="36"/>
      <c r="I25" s="27"/>
      <c r="J25" s="36"/>
      <c r="K25" s="27"/>
      <c r="L25" s="37"/>
      <c r="M25" s="20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3" customFormat="1" ht="15.75" customHeight="1">
      <c r="A26" s="60">
        <v>18</v>
      </c>
      <c r="B26" s="67"/>
      <c r="C26" s="67"/>
      <c r="D26" s="67"/>
      <c r="E26" s="67"/>
      <c r="F26" s="67"/>
      <c r="G26" s="67"/>
      <c r="H26" s="36"/>
      <c r="I26" s="27"/>
      <c r="J26" s="36"/>
      <c r="K26" s="27"/>
      <c r="L26" s="37"/>
      <c r="M26" s="20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3" customFormat="1" ht="15.75" customHeight="1">
      <c r="A27" s="60">
        <v>19</v>
      </c>
      <c r="B27" s="67"/>
      <c r="C27" s="67"/>
      <c r="D27" s="67"/>
      <c r="E27" s="67"/>
      <c r="F27" s="67"/>
      <c r="G27" s="67"/>
      <c r="H27" s="36"/>
      <c r="I27" s="27"/>
      <c r="J27" s="36"/>
      <c r="K27" s="27"/>
      <c r="L27" s="37"/>
      <c r="M27" s="20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3" customFormat="1" ht="15.75" customHeight="1">
      <c r="A28" s="92" t="s">
        <v>23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31"/>
      <c r="M28" s="20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.75">
      <c r="A29" s="92" t="s">
        <v>69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6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5"/>
      <c r="DY29" s="5"/>
      <c r="DZ29" s="5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7"/>
      <c r="ES29" s="7"/>
      <c r="ET29" s="7"/>
      <c r="EU29" s="7"/>
      <c r="EV29" s="7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92" t="s">
        <v>46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31"/>
      <c r="M30" s="6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5"/>
      <c r="DY30" s="5"/>
      <c r="DZ30" s="5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7"/>
      <c r="ES30" s="7"/>
      <c r="ET30" s="7"/>
      <c r="EU30" s="7"/>
      <c r="EV30" s="7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92" t="s">
        <v>61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6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5"/>
      <c r="DY31" s="5"/>
      <c r="DZ31" s="5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7"/>
      <c r="ES31" s="7"/>
      <c r="ET31" s="7"/>
      <c r="EU31" s="7"/>
      <c r="EV31" s="7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0:256" ht="12.75">
      <c r="J32"/>
      <c r="M32" s="6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5"/>
      <c r="DY32" s="5"/>
      <c r="DZ32" s="5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7"/>
      <c r="ES32" s="7"/>
      <c r="ET32" s="7"/>
      <c r="EU32" s="7"/>
      <c r="EV32" s="7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9" spans="14:152" ht="12.75"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14:152" ht="12.75">
      <c r="N40" s="1"/>
      <c r="DN40"/>
      <c r="DO40"/>
      <c r="DP40"/>
      <c r="DX40" s="1"/>
      <c r="DY40" s="1"/>
      <c r="DZ40" s="1"/>
      <c r="EH40" s="2"/>
      <c r="EI40" s="2"/>
      <c r="EJ40" s="2"/>
      <c r="EK40" s="2"/>
      <c r="EL40" s="2"/>
      <c r="ER40" s="1"/>
      <c r="ES40" s="1"/>
      <c r="ET40" s="1"/>
      <c r="EU40" s="1"/>
      <c r="EV40" s="1"/>
    </row>
    <row r="41" spans="4:152" ht="12.75">
      <c r="D41"/>
      <c r="N41" s="1"/>
      <c r="DN41"/>
      <c r="DO41"/>
      <c r="DP41"/>
      <c r="DX41" s="1"/>
      <c r="DY41" s="1"/>
      <c r="DZ41" s="1"/>
      <c r="EH41" s="2"/>
      <c r="EI41" s="2"/>
      <c r="EJ41" s="2"/>
      <c r="EK41" s="2"/>
      <c r="EL41" s="2"/>
      <c r="ER41" s="1"/>
      <c r="ES41" s="1"/>
      <c r="ET41" s="1"/>
      <c r="EU41" s="1"/>
      <c r="EV41" s="1"/>
    </row>
    <row r="42" spans="4:152" ht="12.75">
      <c r="D42"/>
      <c r="N42" s="1"/>
      <c r="DN42"/>
      <c r="DO42"/>
      <c r="DP42"/>
      <c r="DX42" s="1"/>
      <c r="DY42" s="1"/>
      <c r="DZ42" s="1"/>
      <c r="EH42" s="2"/>
      <c r="EI42" s="2"/>
      <c r="EJ42" s="2"/>
      <c r="EK42" s="2"/>
      <c r="EL42" s="2"/>
      <c r="ER42" s="1"/>
      <c r="ES42" s="1"/>
      <c r="ET42" s="1"/>
      <c r="EU42" s="1"/>
      <c r="EV42" s="1"/>
    </row>
    <row r="43" spans="4:152" ht="12.75">
      <c r="D43"/>
      <c r="N43" s="1"/>
      <c r="DN43"/>
      <c r="DO43"/>
      <c r="DP43"/>
      <c r="DX43" s="1"/>
      <c r="DY43" s="1"/>
      <c r="DZ43" s="1"/>
      <c r="EH43" s="2"/>
      <c r="EI43" s="2"/>
      <c r="EJ43" s="2"/>
      <c r="EK43" s="2"/>
      <c r="EL43" s="2"/>
      <c r="ER43" s="1"/>
      <c r="ES43" s="1"/>
      <c r="ET43" s="1"/>
      <c r="EU43" s="1"/>
      <c r="EV43" s="1"/>
    </row>
    <row r="44" spans="4:152" ht="12.75">
      <c r="D44"/>
      <c r="N44" s="1"/>
      <c r="DN44"/>
      <c r="DO44"/>
      <c r="DP44"/>
      <c r="DX44" s="1"/>
      <c r="DY44" s="1"/>
      <c r="DZ44" s="1"/>
      <c r="EH44" s="2"/>
      <c r="EI44" s="2"/>
      <c r="EJ44" s="2"/>
      <c r="EK44" s="2"/>
      <c r="EL44" s="2"/>
      <c r="ER44" s="1"/>
      <c r="ES44" s="1"/>
      <c r="ET44" s="1"/>
      <c r="EU44" s="1"/>
      <c r="EV44" s="1"/>
    </row>
    <row r="45" spans="4:152" ht="12.75">
      <c r="D45"/>
      <c r="N45" s="1"/>
      <c r="DN45"/>
      <c r="DO45"/>
      <c r="DP45"/>
      <c r="DX45" s="1"/>
      <c r="DY45" s="1"/>
      <c r="DZ45" s="1"/>
      <c r="EH45" s="2"/>
      <c r="EI45" s="2"/>
      <c r="EJ45" s="2"/>
      <c r="EK45" s="2"/>
      <c r="EL45" s="2"/>
      <c r="ER45" s="1"/>
      <c r="ES45" s="1"/>
      <c r="ET45" s="1"/>
      <c r="EU45" s="1"/>
      <c r="EV45" s="1"/>
    </row>
    <row r="46" spans="14:152" ht="12.75">
      <c r="N46" s="1"/>
      <c r="DN46"/>
      <c r="DO46"/>
      <c r="DP46"/>
      <c r="DX46" s="1"/>
      <c r="DY46" s="1"/>
      <c r="DZ46" s="1"/>
      <c r="EH46" s="2"/>
      <c r="EI46" s="2"/>
      <c r="EJ46" s="2"/>
      <c r="EK46" s="2"/>
      <c r="EL46" s="2"/>
      <c r="ER46" s="1"/>
      <c r="ES46" s="1"/>
      <c r="ET46" s="1"/>
      <c r="EU46" s="1"/>
      <c r="EV46" s="1"/>
    </row>
    <row r="47" spans="10:152" ht="12.75">
      <c r="J47"/>
      <c r="N47" s="1"/>
      <c r="DN47"/>
      <c r="DO47"/>
      <c r="DP47"/>
      <c r="DX47" s="1"/>
      <c r="DY47" s="1"/>
      <c r="DZ47" s="1"/>
      <c r="EH47" s="2"/>
      <c r="EI47" s="2"/>
      <c r="EJ47" s="2"/>
      <c r="EK47" s="2"/>
      <c r="EL47" s="2"/>
      <c r="ER47" s="1"/>
      <c r="ES47" s="1"/>
      <c r="ET47" s="1"/>
      <c r="EU47" s="1"/>
      <c r="EV47" s="1"/>
    </row>
    <row r="48" spans="14:152" ht="12.75">
      <c r="N48" s="1"/>
      <c r="DN48"/>
      <c r="DO48"/>
      <c r="DP48"/>
      <c r="DX48" s="1"/>
      <c r="DY48" s="1"/>
      <c r="DZ48" s="1"/>
      <c r="EH48" s="2"/>
      <c r="EI48" s="2"/>
      <c r="EJ48" s="2"/>
      <c r="EK48" s="2"/>
      <c r="EL48" s="2"/>
      <c r="ER48" s="1"/>
      <c r="ES48" s="1"/>
      <c r="ET48" s="1"/>
      <c r="EU48" s="1"/>
      <c r="EV48" s="1"/>
    </row>
    <row r="49" spans="14:152" ht="12.75">
      <c r="N49" s="1"/>
      <c r="DT49"/>
      <c r="DU49"/>
      <c r="DV49"/>
      <c r="DX49" s="1"/>
      <c r="DY49" s="1"/>
      <c r="DZ49" s="1"/>
      <c r="EN49" s="2"/>
      <c r="EO49" s="2"/>
      <c r="EP49" s="2"/>
      <c r="EQ49" s="2"/>
      <c r="ES49" s="1"/>
      <c r="ET49" s="1"/>
      <c r="EU49" s="1"/>
      <c r="EV49" s="1"/>
    </row>
    <row r="61" spans="2:7" ht="15.75">
      <c r="B61" s="75">
        <v>78</v>
      </c>
      <c r="C61" s="76" t="s">
        <v>103</v>
      </c>
      <c r="D61" s="75" t="s">
        <v>31</v>
      </c>
      <c r="E61" s="76" t="s">
        <v>64</v>
      </c>
      <c r="F61" s="86"/>
      <c r="G61" s="86"/>
    </row>
    <row r="62" spans="2:7" ht="15.75">
      <c r="B62" s="75">
        <v>33</v>
      </c>
      <c r="C62" s="76" t="s">
        <v>105</v>
      </c>
      <c r="D62" s="75" t="s">
        <v>31</v>
      </c>
      <c r="E62" s="76" t="s">
        <v>64</v>
      </c>
      <c r="F62" s="77" t="s">
        <v>30</v>
      </c>
      <c r="G62" s="78" t="s">
        <v>42</v>
      </c>
    </row>
    <row r="63" spans="2:7" ht="15.75">
      <c r="B63" s="75">
        <v>16</v>
      </c>
      <c r="C63" s="76" t="s">
        <v>120</v>
      </c>
      <c r="D63" s="75" t="s">
        <v>31</v>
      </c>
      <c r="E63" s="76" t="s">
        <v>135</v>
      </c>
      <c r="F63" s="77" t="s">
        <v>30</v>
      </c>
      <c r="G63" s="78" t="s">
        <v>42</v>
      </c>
    </row>
    <row r="64" spans="2:7" ht="15.75">
      <c r="B64" s="75">
        <v>1</v>
      </c>
      <c r="C64" s="79" t="s">
        <v>73</v>
      </c>
      <c r="D64" s="75" t="s">
        <v>31</v>
      </c>
      <c r="E64" s="76" t="s">
        <v>134</v>
      </c>
      <c r="F64" s="77" t="s">
        <v>30</v>
      </c>
      <c r="G64" s="78" t="s">
        <v>42</v>
      </c>
    </row>
    <row r="65" spans="2:7" ht="15.75">
      <c r="B65" s="75">
        <v>13</v>
      </c>
      <c r="C65" s="76" t="s">
        <v>152</v>
      </c>
      <c r="D65" s="75" t="s">
        <v>31</v>
      </c>
      <c r="E65" s="76" t="s">
        <v>64</v>
      </c>
      <c r="F65" s="77" t="s">
        <v>30</v>
      </c>
      <c r="G65" s="78" t="s">
        <v>42</v>
      </c>
    </row>
    <row r="66" spans="2:7" ht="15.75">
      <c r="B66" s="75">
        <v>87</v>
      </c>
      <c r="C66" s="76" t="s">
        <v>119</v>
      </c>
      <c r="D66" s="75" t="s">
        <v>31</v>
      </c>
      <c r="E66" s="76" t="s">
        <v>64</v>
      </c>
      <c r="F66" s="77" t="s">
        <v>30</v>
      </c>
      <c r="G66" s="78" t="s">
        <v>42</v>
      </c>
    </row>
    <row r="67" spans="2:7" ht="15.75">
      <c r="B67" s="75">
        <v>7</v>
      </c>
      <c r="C67" s="76" t="s">
        <v>153</v>
      </c>
      <c r="D67" s="75" t="s">
        <v>31</v>
      </c>
      <c r="E67" s="76" t="s">
        <v>64</v>
      </c>
      <c r="F67" s="77" t="s">
        <v>30</v>
      </c>
      <c r="G67" s="78" t="s">
        <v>42</v>
      </c>
    </row>
    <row r="68" spans="2:7" ht="15.75">
      <c r="B68" s="75">
        <v>27</v>
      </c>
      <c r="C68" s="76" t="s">
        <v>210</v>
      </c>
      <c r="D68" s="75" t="s">
        <v>31</v>
      </c>
      <c r="E68" s="76" t="s">
        <v>36</v>
      </c>
      <c r="F68" s="77" t="s">
        <v>30</v>
      </c>
      <c r="G68" s="78" t="s">
        <v>42</v>
      </c>
    </row>
    <row r="69" spans="2:7" ht="15.75">
      <c r="B69" s="75">
        <v>42</v>
      </c>
      <c r="C69" s="76" t="s">
        <v>154</v>
      </c>
      <c r="D69" s="75" t="s">
        <v>31</v>
      </c>
      <c r="E69" s="76" t="s">
        <v>134</v>
      </c>
      <c r="F69" s="77" t="s">
        <v>30</v>
      </c>
      <c r="G69" s="78" t="s">
        <v>42</v>
      </c>
    </row>
    <row r="70" spans="2:7" ht="15.75">
      <c r="B70" s="75">
        <v>18</v>
      </c>
      <c r="C70" s="76" t="s">
        <v>121</v>
      </c>
      <c r="D70" s="75" t="s">
        <v>31</v>
      </c>
      <c r="E70" s="76" t="s">
        <v>133</v>
      </c>
      <c r="F70" s="77" t="s">
        <v>30</v>
      </c>
      <c r="G70" s="78" t="s">
        <v>42</v>
      </c>
    </row>
    <row r="71" spans="2:7" ht="15.75">
      <c r="B71" s="75">
        <v>808</v>
      </c>
      <c r="C71" s="76" t="s">
        <v>160</v>
      </c>
      <c r="D71" s="75" t="s">
        <v>31</v>
      </c>
      <c r="E71" s="76" t="s">
        <v>65</v>
      </c>
      <c r="F71" s="77" t="s">
        <v>30</v>
      </c>
      <c r="G71" s="78" t="s">
        <v>212</v>
      </c>
    </row>
    <row r="72" spans="2:7" ht="15.75">
      <c r="B72" s="75">
        <v>8</v>
      </c>
      <c r="C72" s="76" t="s">
        <v>122</v>
      </c>
      <c r="D72" s="75" t="s">
        <v>31</v>
      </c>
      <c r="E72" s="76" t="s">
        <v>136</v>
      </c>
      <c r="F72" s="77" t="s">
        <v>30</v>
      </c>
      <c r="G72" s="78" t="s">
        <v>212</v>
      </c>
    </row>
    <row r="73" spans="2:7" ht="15.75">
      <c r="B73" s="75">
        <v>51</v>
      </c>
      <c r="C73" s="76" t="s">
        <v>124</v>
      </c>
      <c r="D73" s="75" t="s">
        <v>31</v>
      </c>
      <c r="E73" s="76" t="s">
        <v>133</v>
      </c>
      <c r="F73" s="77" t="s">
        <v>30</v>
      </c>
      <c r="G73" s="78" t="s">
        <v>212</v>
      </c>
    </row>
    <row r="74" spans="2:7" ht="15.75">
      <c r="B74" s="75">
        <v>4</v>
      </c>
      <c r="C74" s="76" t="s">
        <v>161</v>
      </c>
      <c r="D74" s="75" t="s">
        <v>31</v>
      </c>
      <c r="E74" s="76" t="s">
        <v>162</v>
      </c>
      <c r="F74" s="77" t="s">
        <v>30</v>
      </c>
      <c r="G74" s="78" t="s">
        <v>212</v>
      </c>
    </row>
    <row r="75" spans="2:7" ht="15.75">
      <c r="B75" s="75">
        <v>56</v>
      </c>
      <c r="C75" s="76" t="s">
        <v>156</v>
      </c>
      <c r="D75" s="75" t="s">
        <v>31</v>
      </c>
      <c r="E75" s="76" t="s">
        <v>157</v>
      </c>
      <c r="F75" s="77" t="s">
        <v>30</v>
      </c>
      <c r="G75" s="78" t="s">
        <v>212</v>
      </c>
    </row>
    <row r="76" spans="2:7" ht="15.75">
      <c r="B76" s="75">
        <v>55</v>
      </c>
      <c r="C76" s="76" t="s">
        <v>163</v>
      </c>
      <c r="D76" s="75" t="s">
        <v>31</v>
      </c>
      <c r="E76" s="76" t="s">
        <v>64</v>
      </c>
      <c r="F76" s="77" t="s">
        <v>30</v>
      </c>
      <c r="G76" s="78" t="s">
        <v>212</v>
      </c>
    </row>
    <row r="77" spans="2:7" ht="15.75">
      <c r="B77" s="75">
        <v>15</v>
      </c>
      <c r="C77" s="76" t="s">
        <v>123</v>
      </c>
      <c r="D77" s="75" t="s">
        <v>31</v>
      </c>
      <c r="E77" s="76" t="s">
        <v>137</v>
      </c>
      <c r="F77" s="77" t="s">
        <v>30</v>
      </c>
      <c r="G77" s="78" t="s">
        <v>212</v>
      </c>
    </row>
    <row r="78" spans="2:7" ht="15.75">
      <c r="B78" s="75">
        <v>99</v>
      </c>
      <c r="C78" s="76" t="s">
        <v>158</v>
      </c>
      <c r="D78" s="75" t="s">
        <v>31</v>
      </c>
      <c r="E78" s="76" t="s">
        <v>159</v>
      </c>
      <c r="F78" s="77" t="s">
        <v>30</v>
      </c>
      <c r="G78" s="78" t="s">
        <v>212</v>
      </c>
    </row>
    <row r="79" spans="2:7" ht="15.75">
      <c r="B79" s="75">
        <v>1</v>
      </c>
      <c r="C79" s="76" t="s">
        <v>211</v>
      </c>
      <c r="D79" s="75" t="s">
        <v>31</v>
      </c>
      <c r="E79" s="76" t="s">
        <v>162</v>
      </c>
      <c r="F79" s="77" t="s">
        <v>30</v>
      </c>
      <c r="G79" s="78" t="s">
        <v>212</v>
      </c>
    </row>
    <row r="80" spans="2:7" ht="15.75">
      <c r="B80" s="86"/>
      <c r="C80" s="86"/>
      <c r="D80" s="86"/>
      <c r="E80" s="86"/>
      <c r="F80" s="77" t="s">
        <v>30</v>
      </c>
      <c r="G80" s="78" t="s">
        <v>212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6:C8"/>
    <mergeCell ref="D6:D8"/>
    <mergeCell ref="E6:E8"/>
    <mergeCell ref="A29:L29"/>
    <mergeCell ref="M6:M8"/>
    <mergeCell ref="H7:H8"/>
    <mergeCell ref="I7:I8"/>
    <mergeCell ref="J7:J8"/>
    <mergeCell ref="K7:K8"/>
    <mergeCell ref="A30:K30"/>
    <mergeCell ref="A31:L31"/>
    <mergeCell ref="F6:F8"/>
    <mergeCell ref="G6:G8"/>
    <mergeCell ref="H6:I6"/>
    <mergeCell ref="J6:K6"/>
    <mergeCell ref="L6:L8"/>
    <mergeCell ref="A6:A8"/>
    <mergeCell ref="A28:K28"/>
    <mergeCell ref="B6:B8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9:H2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9:J27">
      <formula1>1</formula1>
      <formula2>60</formula2>
    </dataValidation>
  </dataValidations>
  <printOptions horizontalCentered="1"/>
  <pageMargins left="0.73" right="0.7086614173228346" top="0.11811023622047244" bottom="0" header="0.17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67"/>
  <sheetViews>
    <sheetView zoomScalePageLayoutView="0" workbookViewId="0" topLeftCell="A10">
      <selection activeCell="B11" sqref="B11:E1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39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04" t="s">
        <v>239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8"/>
    </row>
    <row r="4" spans="1:12" ht="15.75" customHeight="1">
      <c r="A4" s="104" t="s">
        <v>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9"/>
    </row>
    <row r="5" spans="1:12" ht="15.75" customHeight="1">
      <c r="A5" s="105" t="s">
        <v>238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>
      <c r="A6" s="107" t="s">
        <v>56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3.5" customHeight="1">
      <c r="A8" s="93" t="s">
        <v>22</v>
      </c>
      <c r="B8" s="93" t="s">
        <v>0</v>
      </c>
      <c r="C8" s="93" t="s">
        <v>1</v>
      </c>
      <c r="D8" s="93" t="s">
        <v>28</v>
      </c>
      <c r="E8" s="93" t="s">
        <v>25</v>
      </c>
      <c r="F8" s="93" t="s">
        <v>26</v>
      </c>
      <c r="G8" s="93" t="s">
        <v>2</v>
      </c>
      <c r="H8" s="93" t="s">
        <v>3</v>
      </c>
      <c r="I8" s="95"/>
      <c r="J8" s="93" t="s">
        <v>4</v>
      </c>
      <c r="K8" s="95"/>
      <c r="L8" s="96" t="s">
        <v>29</v>
      </c>
    </row>
    <row r="9" spans="1:12" ht="12.75">
      <c r="A9" s="94"/>
      <c r="B9" s="93"/>
      <c r="C9" s="93"/>
      <c r="D9" s="93"/>
      <c r="E9" s="93"/>
      <c r="F9" s="93"/>
      <c r="G9" s="94"/>
      <c r="H9" s="93" t="s">
        <v>11</v>
      </c>
      <c r="I9" s="100" t="s">
        <v>24</v>
      </c>
      <c r="J9" s="93" t="s">
        <v>11</v>
      </c>
      <c r="K9" s="100" t="s">
        <v>24</v>
      </c>
      <c r="L9" s="96"/>
    </row>
    <row r="10" spans="1:12" ht="27" customHeight="1">
      <c r="A10" s="94"/>
      <c r="B10" s="93"/>
      <c r="C10" s="93"/>
      <c r="D10" s="93"/>
      <c r="E10" s="93"/>
      <c r="F10" s="93"/>
      <c r="G10" s="94"/>
      <c r="H10" s="94"/>
      <c r="I10" s="101"/>
      <c r="J10" s="94"/>
      <c r="K10" s="101"/>
      <c r="L10" s="96"/>
    </row>
    <row r="11" spans="1:12" ht="15.75">
      <c r="A11" s="60">
        <v>1</v>
      </c>
      <c r="B11" s="36">
        <v>1</v>
      </c>
      <c r="C11" s="43" t="s">
        <v>49</v>
      </c>
      <c r="D11" s="36">
        <v>3</v>
      </c>
      <c r="E11" s="43" t="s">
        <v>65</v>
      </c>
      <c r="F11" s="44" t="s">
        <v>91</v>
      </c>
      <c r="G11" s="36" t="s">
        <v>40</v>
      </c>
      <c r="H11" s="36">
        <v>1</v>
      </c>
      <c r="I11" s="27">
        <v>25</v>
      </c>
      <c r="J11" s="36">
        <v>1</v>
      </c>
      <c r="K11" s="27">
        <v>25</v>
      </c>
      <c r="L11" s="37">
        <f aca="true" t="shared" si="0" ref="L11:L19">I11+K11</f>
        <v>50</v>
      </c>
    </row>
    <row r="12" spans="1:12" ht="15.75">
      <c r="A12" s="60">
        <v>2</v>
      </c>
      <c r="B12" s="36">
        <v>4</v>
      </c>
      <c r="C12" s="43" t="s">
        <v>66</v>
      </c>
      <c r="D12" s="36">
        <v>3</v>
      </c>
      <c r="E12" s="43" t="s">
        <v>64</v>
      </c>
      <c r="F12" s="59" t="s">
        <v>127</v>
      </c>
      <c r="G12" s="45" t="s">
        <v>41</v>
      </c>
      <c r="H12" s="36">
        <v>2</v>
      </c>
      <c r="I12" s="27">
        <v>22</v>
      </c>
      <c r="J12" s="36">
        <v>3</v>
      </c>
      <c r="K12" s="27">
        <v>20</v>
      </c>
      <c r="L12" s="37">
        <f t="shared" si="0"/>
        <v>42</v>
      </c>
    </row>
    <row r="13" spans="1:256" s="3" customFormat="1" ht="13.5" customHeight="1">
      <c r="A13" s="60">
        <v>3</v>
      </c>
      <c r="B13" s="36">
        <v>3</v>
      </c>
      <c r="C13" s="47" t="s">
        <v>96</v>
      </c>
      <c r="D13" s="36">
        <v>3</v>
      </c>
      <c r="E13" s="43" t="s">
        <v>64</v>
      </c>
      <c r="F13" s="44" t="s">
        <v>126</v>
      </c>
      <c r="G13" s="45" t="s">
        <v>41</v>
      </c>
      <c r="H13" s="36">
        <v>4</v>
      </c>
      <c r="I13" s="27">
        <v>18</v>
      </c>
      <c r="J13" s="36">
        <v>2</v>
      </c>
      <c r="K13" s="27">
        <v>22</v>
      </c>
      <c r="L13" s="37">
        <f t="shared" si="0"/>
        <v>40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60">
        <v>4</v>
      </c>
      <c r="B14" s="36">
        <v>2</v>
      </c>
      <c r="C14" s="47" t="s">
        <v>51</v>
      </c>
      <c r="D14" s="36">
        <v>3</v>
      </c>
      <c r="E14" s="43" t="s">
        <v>64</v>
      </c>
      <c r="F14" s="59" t="s">
        <v>151</v>
      </c>
      <c r="G14" s="36" t="s">
        <v>42</v>
      </c>
      <c r="H14" s="36">
        <v>3</v>
      </c>
      <c r="I14" s="27">
        <v>20</v>
      </c>
      <c r="J14" s="36">
        <v>4</v>
      </c>
      <c r="K14" s="27">
        <v>18</v>
      </c>
      <c r="L14" s="37">
        <f t="shared" si="0"/>
        <v>38</v>
      </c>
    </row>
    <row r="15" spans="1:12" ht="15.75">
      <c r="A15" s="60">
        <v>5</v>
      </c>
      <c r="B15" s="36">
        <v>7</v>
      </c>
      <c r="C15" s="43" t="s">
        <v>166</v>
      </c>
      <c r="D15" s="36" t="s">
        <v>31</v>
      </c>
      <c r="E15" s="43" t="s">
        <v>64</v>
      </c>
      <c r="F15" s="44" t="s">
        <v>30</v>
      </c>
      <c r="G15" s="36" t="s">
        <v>42</v>
      </c>
      <c r="H15" s="36">
        <v>5</v>
      </c>
      <c r="I15" s="27">
        <v>16</v>
      </c>
      <c r="J15" s="36">
        <v>5</v>
      </c>
      <c r="K15" s="27">
        <v>16</v>
      </c>
      <c r="L15" s="37">
        <f t="shared" si="0"/>
        <v>32</v>
      </c>
    </row>
    <row r="16" spans="1:256" s="3" customFormat="1" ht="14.25" customHeight="1">
      <c r="A16" s="60">
        <v>6</v>
      </c>
      <c r="B16" s="87">
        <v>94</v>
      </c>
      <c r="C16" s="88" t="s">
        <v>107</v>
      </c>
      <c r="D16" s="87" t="s">
        <v>79</v>
      </c>
      <c r="E16" s="88" t="s">
        <v>64</v>
      </c>
      <c r="F16" s="90" t="s">
        <v>30</v>
      </c>
      <c r="G16" s="36" t="s">
        <v>40</v>
      </c>
      <c r="H16" s="36">
        <v>6</v>
      </c>
      <c r="I16" s="27">
        <v>15</v>
      </c>
      <c r="J16" s="36">
        <v>6</v>
      </c>
      <c r="K16" s="27">
        <v>15</v>
      </c>
      <c r="L16" s="37">
        <f t="shared" si="0"/>
        <v>30</v>
      </c>
      <c r="M16" s="35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60">
        <v>7</v>
      </c>
      <c r="B17" s="36">
        <v>32</v>
      </c>
      <c r="C17" s="43" t="s">
        <v>125</v>
      </c>
      <c r="D17" s="36" t="s">
        <v>79</v>
      </c>
      <c r="E17" s="43" t="s">
        <v>64</v>
      </c>
      <c r="F17" s="44" t="s">
        <v>30</v>
      </c>
      <c r="G17" s="36" t="s">
        <v>40</v>
      </c>
      <c r="H17" s="36">
        <v>7</v>
      </c>
      <c r="I17" s="27">
        <v>14</v>
      </c>
      <c r="J17" s="36">
        <v>7</v>
      </c>
      <c r="K17" s="27">
        <v>14</v>
      </c>
      <c r="L17" s="37">
        <f t="shared" si="0"/>
        <v>28</v>
      </c>
      <c r="M17" s="35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60">
        <v>8</v>
      </c>
      <c r="B18" s="36">
        <v>77</v>
      </c>
      <c r="C18" s="43" t="s">
        <v>74</v>
      </c>
      <c r="D18" s="36" t="s">
        <v>68</v>
      </c>
      <c r="E18" s="43" t="s">
        <v>64</v>
      </c>
      <c r="F18" s="44" t="s">
        <v>30</v>
      </c>
      <c r="G18" s="45" t="s">
        <v>41</v>
      </c>
      <c r="H18" s="36">
        <v>8</v>
      </c>
      <c r="I18" s="27">
        <v>13</v>
      </c>
      <c r="J18" s="36">
        <v>8</v>
      </c>
      <c r="K18" s="27">
        <v>13</v>
      </c>
      <c r="L18" s="37">
        <f t="shared" si="0"/>
        <v>26</v>
      </c>
      <c r="M18" s="35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60">
        <v>9</v>
      </c>
      <c r="B19" s="87">
        <v>78</v>
      </c>
      <c r="C19" s="89" t="s">
        <v>103</v>
      </c>
      <c r="D19" s="87" t="s">
        <v>31</v>
      </c>
      <c r="E19" s="89" t="s">
        <v>133</v>
      </c>
      <c r="F19" s="90" t="s">
        <v>30</v>
      </c>
      <c r="G19" s="45" t="s">
        <v>43</v>
      </c>
      <c r="H19" s="36">
        <v>9</v>
      </c>
      <c r="I19" s="27">
        <v>12</v>
      </c>
      <c r="J19" s="36">
        <v>9</v>
      </c>
      <c r="K19" s="27">
        <v>12</v>
      </c>
      <c r="L19" s="37">
        <f t="shared" si="0"/>
        <v>24</v>
      </c>
      <c r="M19" s="35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60">
        <v>10</v>
      </c>
      <c r="B20" s="64">
        <v>10</v>
      </c>
      <c r="C20" s="68" t="s">
        <v>213</v>
      </c>
      <c r="D20" s="36" t="s">
        <v>31</v>
      </c>
      <c r="E20" s="43" t="s">
        <v>214</v>
      </c>
      <c r="F20" s="44" t="s">
        <v>30</v>
      </c>
      <c r="G20" s="45" t="s">
        <v>43</v>
      </c>
      <c r="H20" s="36">
        <v>10</v>
      </c>
      <c r="I20" s="27">
        <v>11</v>
      </c>
      <c r="J20" s="36">
        <v>10</v>
      </c>
      <c r="K20" s="27">
        <v>11</v>
      </c>
      <c r="L20" s="37">
        <f>I20+K20</f>
        <v>22</v>
      </c>
      <c r="M20" s="35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256" s="3" customFormat="1" ht="14.25" customHeight="1">
      <c r="A21" s="60">
        <v>11</v>
      </c>
      <c r="B21" s="36">
        <v>26</v>
      </c>
      <c r="C21" s="43" t="s">
        <v>167</v>
      </c>
      <c r="D21" s="36" t="s">
        <v>31</v>
      </c>
      <c r="E21" s="43" t="s">
        <v>155</v>
      </c>
      <c r="F21" s="44" t="s">
        <v>30</v>
      </c>
      <c r="G21" s="45" t="s">
        <v>43</v>
      </c>
      <c r="H21" s="36">
        <v>12</v>
      </c>
      <c r="I21" s="27">
        <v>9</v>
      </c>
      <c r="J21" s="36">
        <v>11</v>
      </c>
      <c r="K21" s="27">
        <v>10</v>
      </c>
      <c r="L21" s="37">
        <f>I21+K21</f>
        <v>19</v>
      </c>
      <c r="M21" s="35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1"/>
      <c r="IS21" s="21"/>
      <c r="IT21" s="21"/>
      <c r="IU21" s="21"/>
      <c r="IV21" s="23"/>
    </row>
    <row r="22" spans="1:12" ht="15.75">
      <c r="A22" s="60">
        <v>12</v>
      </c>
      <c r="B22" s="87">
        <v>81</v>
      </c>
      <c r="C22" s="89" t="s">
        <v>71</v>
      </c>
      <c r="D22" s="87" t="s">
        <v>31</v>
      </c>
      <c r="E22" s="89" t="s">
        <v>134</v>
      </c>
      <c r="F22" s="90" t="s">
        <v>30</v>
      </c>
      <c r="G22" s="45" t="s">
        <v>43</v>
      </c>
      <c r="H22" s="36">
        <v>11</v>
      </c>
      <c r="I22" s="27">
        <v>10</v>
      </c>
      <c r="J22" s="36">
        <v>12</v>
      </c>
      <c r="K22" s="27">
        <v>9</v>
      </c>
      <c r="L22" s="37">
        <f>I22+K22</f>
        <v>19</v>
      </c>
    </row>
    <row r="23" spans="1:12" ht="15.75">
      <c r="A23" s="60">
        <v>13</v>
      </c>
      <c r="B23" s="66"/>
      <c r="C23" s="66"/>
      <c r="D23" s="66"/>
      <c r="E23" s="66"/>
      <c r="F23" s="66"/>
      <c r="G23" s="45"/>
      <c r="H23" s="36"/>
      <c r="I23" s="27"/>
      <c r="J23" s="36"/>
      <c r="K23" s="27"/>
      <c r="L23" s="37"/>
    </row>
    <row r="24" spans="1:12" ht="15.75">
      <c r="A24" s="60">
        <v>14</v>
      </c>
      <c r="B24" s="66"/>
      <c r="C24" s="66"/>
      <c r="D24" s="66"/>
      <c r="E24" s="66"/>
      <c r="F24" s="66"/>
      <c r="G24" s="45"/>
      <c r="H24" s="36"/>
      <c r="I24" s="27"/>
      <c r="J24" s="36"/>
      <c r="K24" s="27"/>
      <c r="L24" s="37"/>
    </row>
    <row r="25" spans="1:12" ht="15.75">
      <c r="A25" s="60">
        <v>15</v>
      </c>
      <c r="B25" s="66"/>
      <c r="C25" s="66"/>
      <c r="D25" s="66"/>
      <c r="E25" s="66"/>
      <c r="F25" s="66"/>
      <c r="G25" s="45"/>
      <c r="H25" s="36"/>
      <c r="I25" s="27"/>
      <c r="J25" s="36"/>
      <c r="K25" s="27"/>
      <c r="L25" s="37"/>
    </row>
    <row r="27" spans="2:12" ht="15.75">
      <c r="B27" s="92" t="s">
        <v>23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12" ht="15.75">
      <c r="B28" s="32" t="s">
        <v>69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2:12" ht="15.75"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</row>
    <row r="30" spans="2:12" ht="15.75">
      <c r="B30" s="92" t="s">
        <v>46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2" ht="15.75">
      <c r="B31" s="32" t="s">
        <v>61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5" ht="15.75">
      <c r="M35" s="31"/>
    </row>
    <row r="36" spans="10:13" ht="15.75">
      <c r="J36"/>
      <c r="M36" s="32"/>
    </row>
    <row r="37" spans="10:13" ht="15.75">
      <c r="J37"/>
      <c r="M37" s="31"/>
    </row>
    <row r="38" ht="15.75">
      <c r="M38" s="31"/>
    </row>
    <row r="39" ht="15.75">
      <c r="M39" s="32"/>
    </row>
    <row r="41" spans="14:152" ht="12.75">
      <c r="N41" s="1"/>
      <c r="DT41"/>
      <c r="DU41"/>
      <c r="DV41"/>
      <c r="DX41" s="1"/>
      <c r="DY41" s="1"/>
      <c r="DZ41" s="1"/>
      <c r="EN41" s="2"/>
      <c r="EO41" s="2"/>
      <c r="EP41" s="2"/>
      <c r="EQ41" s="2"/>
      <c r="ES41" s="1"/>
      <c r="ET41" s="1"/>
      <c r="EU41" s="1"/>
      <c r="EV41" s="1"/>
    </row>
    <row r="42" spans="10:152" ht="12.75">
      <c r="J42"/>
      <c r="N42" s="1"/>
      <c r="DT42"/>
      <c r="DU42"/>
      <c r="DV42"/>
      <c r="DX42" s="1"/>
      <c r="DY42" s="1"/>
      <c r="DZ42" s="1"/>
      <c r="EN42" s="2"/>
      <c r="EO42" s="2"/>
      <c r="EP42" s="2"/>
      <c r="EQ42" s="2"/>
      <c r="ES42" s="1"/>
      <c r="ET42" s="1"/>
      <c r="EU42" s="1"/>
      <c r="EV42" s="1"/>
    </row>
    <row r="43" spans="10:152" ht="12.75">
      <c r="J43"/>
      <c r="N43" s="1"/>
      <c r="DP43"/>
      <c r="DQ43"/>
      <c r="DR43"/>
      <c r="DX43" s="1"/>
      <c r="DY43" s="1"/>
      <c r="DZ43" s="1"/>
      <c r="EJ43" s="2"/>
      <c r="EK43" s="2"/>
      <c r="EL43" s="2"/>
      <c r="EM43" s="2"/>
      <c r="EN43" s="2"/>
      <c r="ER43" s="1"/>
      <c r="ES43" s="1"/>
      <c r="ET43" s="1"/>
      <c r="EU43" s="1"/>
      <c r="EV43" s="1"/>
    </row>
    <row r="44" spans="10:152" ht="12.75">
      <c r="J44"/>
      <c r="N44" s="1"/>
      <c r="DP44"/>
      <c r="DQ44"/>
      <c r="DR44"/>
      <c r="DX44" s="1"/>
      <c r="DY44" s="1"/>
      <c r="DZ44" s="1"/>
      <c r="EJ44" s="2"/>
      <c r="EK44" s="2"/>
      <c r="EL44" s="2"/>
      <c r="EM44" s="2"/>
      <c r="EN44" s="2"/>
      <c r="ER44" s="1"/>
      <c r="ES44" s="1"/>
      <c r="ET44" s="1"/>
      <c r="EU44" s="1"/>
      <c r="EV44" s="1"/>
    </row>
    <row r="45" spans="10:152" ht="12.75">
      <c r="J45"/>
      <c r="N45" s="1"/>
      <c r="DP45"/>
      <c r="DQ45"/>
      <c r="DR45"/>
      <c r="DX45" s="1"/>
      <c r="DY45" s="1"/>
      <c r="DZ45" s="1"/>
      <c r="EJ45" s="2"/>
      <c r="EK45" s="2"/>
      <c r="EL45" s="2"/>
      <c r="EM45" s="2"/>
      <c r="EN45" s="2"/>
      <c r="ER45" s="1"/>
      <c r="ES45" s="1"/>
      <c r="ET45" s="1"/>
      <c r="EU45" s="1"/>
      <c r="EV45" s="1"/>
    </row>
    <row r="46" spans="10:152" ht="12.75">
      <c r="J46"/>
      <c r="N46" s="1"/>
      <c r="DL46"/>
      <c r="DM46"/>
      <c r="DN46"/>
      <c r="DX46" s="1"/>
      <c r="DY46" s="1"/>
      <c r="DZ46" s="1"/>
      <c r="EF46" s="2"/>
      <c r="EG46" s="2"/>
      <c r="EH46" s="2"/>
      <c r="EI46" s="2"/>
      <c r="EJ46" s="2"/>
      <c r="ER46" s="1"/>
      <c r="ES46" s="1"/>
      <c r="ET46" s="1"/>
      <c r="EU46" s="1"/>
      <c r="EV46" s="1"/>
    </row>
    <row r="47" spans="9:152" ht="12.75">
      <c r="I47"/>
      <c r="N47" s="1"/>
      <c r="DT47"/>
      <c r="DU47"/>
      <c r="DV47"/>
      <c r="DX47" s="1"/>
      <c r="DY47" s="1"/>
      <c r="DZ47" s="1"/>
      <c r="EN47" s="2"/>
      <c r="EO47" s="2"/>
      <c r="EP47" s="2"/>
      <c r="EQ47" s="2"/>
      <c r="ES47" s="1"/>
      <c r="ET47" s="1"/>
      <c r="EU47" s="1"/>
      <c r="EV47" s="1"/>
    </row>
    <row r="48" spans="14:152" ht="12.75">
      <c r="N48" s="1"/>
      <c r="DT48"/>
      <c r="DU48"/>
      <c r="DV48"/>
      <c r="DX48" s="1"/>
      <c r="DY48" s="1"/>
      <c r="DZ48" s="1"/>
      <c r="EN48" s="2"/>
      <c r="EO48" s="2"/>
      <c r="EP48" s="2"/>
      <c r="EQ48" s="2"/>
      <c r="ES48" s="1"/>
      <c r="ET48" s="1"/>
      <c r="EU48" s="1"/>
      <c r="EV48" s="1"/>
    </row>
    <row r="49" spans="14:152" ht="12.75">
      <c r="N49" s="1"/>
      <c r="DT49"/>
      <c r="DU49"/>
      <c r="DV49"/>
      <c r="DX49" s="1"/>
      <c r="DY49" s="1"/>
      <c r="DZ49" s="1"/>
      <c r="EN49" s="2"/>
      <c r="EO49" s="2"/>
      <c r="EP49" s="2"/>
      <c r="EQ49" s="2"/>
      <c r="ES49" s="1"/>
      <c r="ET49" s="1"/>
      <c r="EU49" s="1"/>
      <c r="EV49" s="1"/>
    </row>
    <row r="50" spans="14:152" ht="12.75">
      <c r="N50" s="1"/>
      <c r="DT50"/>
      <c r="DU50"/>
      <c r="DV50"/>
      <c r="DX50" s="1"/>
      <c r="DY50" s="1"/>
      <c r="DZ50" s="1"/>
      <c r="EN50" s="2"/>
      <c r="EO50" s="2"/>
      <c r="EP50" s="2"/>
      <c r="EQ50" s="2"/>
      <c r="ES50" s="1"/>
      <c r="ET50" s="1"/>
      <c r="EU50" s="1"/>
      <c r="EV50" s="1"/>
    </row>
    <row r="51" spans="14:152" ht="12.75">
      <c r="N51" s="1"/>
      <c r="DT51"/>
      <c r="DU51"/>
      <c r="DV51"/>
      <c r="DX51" s="1"/>
      <c r="DY51" s="1"/>
      <c r="DZ51" s="1"/>
      <c r="EN51" s="2"/>
      <c r="EO51" s="2"/>
      <c r="EP51" s="2"/>
      <c r="EQ51" s="2"/>
      <c r="ES51" s="1"/>
      <c r="ET51" s="1"/>
      <c r="EU51" s="1"/>
      <c r="EV51" s="1"/>
    </row>
    <row r="52" spans="14:152" ht="12.75">
      <c r="N52" s="1"/>
      <c r="DS52"/>
      <c r="DT52"/>
      <c r="DU52"/>
      <c r="DX52" s="1"/>
      <c r="DY52" s="1"/>
      <c r="DZ52" s="1"/>
      <c r="EM52" s="2"/>
      <c r="EN52" s="2"/>
      <c r="EO52" s="2"/>
      <c r="EP52" s="2"/>
      <c r="EQ52" s="2"/>
      <c r="ER52" s="1"/>
      <c r="ES52" s="1"/>
      <c r="ET52" s="1"/>
      <c r="EU52" s="1"/>
      <c r="EV52" s="1"/>
    </row>
    <row r="65" spans="2:6" ht="15.75">
      <c r="B65" s="81">
        <v>555</v>
      </c>
      <c r="C65" s="82" t="s">
        <v>164</v>
      </c>
      <c r="D65" s="81" t="s">
        <v>31</v>
      </c>
      <c r="E65" s="83" t="s">
        <v>117</v>
      </c>
      <c r="F65" s="84" t="s">
        <v>30</v>
      </c>
    </row>
    <row r="66" spans="2:6" ht="15.75">
      <c r="B66" s="81">
        <v>5</v>
      </c>
      <c r="C66" s="83" t="s">
        <v>165</v>
      </c>
      <c r="D66" s="81" t="s">
        <v>31</v>
      </c>
      <c r="E66" s="83" t="s">
        <v>132</v>
      </c>
      <c r="F66" s="84" t="s">
        <v>169</v>
      </c>
    </row>
    <row r="67" spans="2:6" ht="15.75">
      <c r="B67" s="81">
        <v>877</v>
      </c>
      <c r="C67" s="83" t="s">
        <v>168</v>
      </c>
      <c r="D67" s="81" t="s">
        <v>31</v>
      </c>
      <c r="E67" s="83" t="s">
        <v>159</v>
      </c>
      <c r="F67" s="84" t="s">
        <v>30</v>
      </c>
    </row>
  </sheetData>
  <sheetProtection formatCells="0" formatColumns="0" formatRows="0" insertColumns="0" insertRows="0" insertHyperlinks="0" deleteColumns="0" deleteRows="0" autoFilter="0" pivotTables="0"/>
  <mergeCells count="20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B8:B10"/>
    <mergeCell ref="C8:C10"/>
    <mergeCell ref="D8:D10"/>
    <mergeCell ref="B27:L27"/>
    <mergeCell ref="B30:L30"/>
    <mergeCell ref="J8:K8"/>
    <mergeCell ref="L8:L10"/>
    <mergeCell ref="H9:H10"/>
    <mergeCell ref="I9:I10"/>
    <mergeCell ref="J9:J10"/>
    <mergeCell ref="K9:K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2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J11:J24 H11:H2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64"/>
  <sheetViews>
    <sheetView zoomScalePageLayoutView="0" workbookViewId="0" topLeftCell="A13">
      <selection activeCell="E29" sqref="E29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33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04" t="s">
        <v>239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8"/>
    </row>
    <row r="4" spans="1:12" ht="15.75" customHeight="1">
      <c r="A4" s="104" t="s">
        <v>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9"/>
    </row>
    <row r="5" spans="1:12" ht="15.75" customHeight="1">
      <c r="A5" s="105" t="s">
        <v>238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>
      <c r="A6" s="107" t="s">
        <v>57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93" t="s">
        <v>22</v>
      </c>
      <c r="B8" s="93" t="s">
        <v>0</v>
      </c>
      <c r="C8" s="93" t="s">
        <v>1</v>
      </c>
      <c r="D8" s="93" t="s">
        <v>28</v>
      </c>
      <c r="E8" s="93" t="s">
        <v>25</v>
      </c>
      <c r="F8" s="93" t="s">
        <v>26</v>
      </c>
      <c r="G8" s="93" t="s">
        <v>2</v>
      </c>
      <c r="H8" s="93" t="s">
        <v>3</v>
      </c>
      <c r="I8" s="95"/>
      <c r="J8" s="93" t="s">
        <v>4</v>
      </c>
      <c r="K8" s="95"/>
      <c r="L8" s="96" t="s">
        <v>29</v>
      </c>
    </row>
    <row r="9" spans="1:12" ht="12.75">
      <c r="A9" s="94"/>
      <c r="B9" s="93"/>
      <c r="C9" s="93"/>
      <c r="D9" s="94"/>
      <c r="E9" s="94"/>
      <c r="F9" s="93"/>
      <c r="G9" s="94"/>
      <c r="H9" s="93" t="s">
        <v>11</v>
      </c>
      <c r="I9" s="100" t="s">
        <v>24</v>
      </c>
      <c r="J9" s="93" t="s">
        <v>11</v>
      </c>
      <c r="K9" s="100" t="s">
        <v>24</v>
      </c>
      <c r="L9" s="96"/>
    </row>
    <row r="10" spans="1:12" ht="27.75" customHeight="1">
      <c r="A10" s="94"/>
      <c r="B10" s="93"/>
      <c r="C10" s="93"/>
      <c r="D10" s="94"/>
      <c r="E10" s="94"/>
      <c r="F10" s="93"/>
      <c r="G10" s="94"/>
      <c r="H10" s="94"/>
      <c r="I10" s="101"/>
      <c r="J10" s="94"/>
      <c r="K10" s="101"/>
      <c r="L10" s="96"/>
    </row>
    <row r="11" spans="1:12" ht="15.75">
      <c r="A11" s="60">
        <v>1</v>
      </c>
      <c r="B11" s="36">
        <v>46</v>
      </c>
      <c r="C11" s="43" t="s">
        <v>242</v>
      </c>
      <c r="D11" s="36">
        <v>3</v>
      </c>
      <c r="E11" s="43" t="s">
        <v>54</v>
      </c>
      <c r="F11" s="59" t="s">
        <v>151</v>
      </c>
      <c r="G11" s="36" t="s">
        <v>40</v>
      </c>
      <c r="H11" s="36">
        <v>1</v>
      </c>
      <c r="I11" s="27">
        <v>25</v>
      </c>
      <c r="J11" s="36">
        <v>1</v>
      </c>
      <c r="K11" s="27">
        <v>25</v>
      </c>
      <c r="L11" s="61">
        <f aca="true" t="shared" si="0" ref="L11:L20">I11+K11</f>
        <v>50</v>
      </c>
    </row>
    <row r="12" spans="1:256" s="3" customFormat="1" ht="14.25" customHeight="1">
      <c r="A12" s="60">
        <v>2</v>
      </c>
      <c r="B12" s="36">
        <v>31</v>
      </c>
      <c r="C12" s="43" t="s">
        <v>52</v>
      </c>
      <c r="D12" s="36" t="s">
        <v>68</v>
      </c>
      <c r="E12" s="43" t="s">
        <v>47</v>
      </c>
      <c r="F12" s="44" t="s">
        <v>130</v>
      </c>
      <c r="G12" s="45" t="s">
        <v>41</v>
      </c>
      <c r="H12" s="36">
        <v>2</v>
      </c>
      <c r="I12" s="27">
        <v>22</v>
      </c>
      <c r="J12" s="36">
        <v>2</v>
      </c>
      <c r="K12" s="27">
        <v>22</v>
      </c>
      <c r="L12" s="37">
        <f t="shared" si="0"/>
        <v>44</v>
      </c>
      <c r="M12" s="35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60">
        <v>3</v>
      </c>
      <c r="B13" s="36">
        <v>17</v>
      </c>
      <c r="C13" s="43" t="s">
        <v>98</v>
      </c>
      <c r="D13" s="36">
        <v>3</v>
      </c>
      <c r="E13" s="43" t="s">
        <v>36</v>
      </c>
      <c r="F13" s="44" t="s">
        <v>85</v>
      </c>
      <c r="G13" s="45" t="s">
        <v>41</v>
      </c>
      <c r="H13" s="36">
        <v>3</v>
      </c>
      <c r="I13" s="27">
        <v>20</v>
      </c>
      <c r="J13" s="36">
        <v>3</v>
      </c>
      <c r="K13" s="27">
        <v>20</v>
      </c>
      <c r="L13" s="37">
        <f t="shared" si="0"/>
        <v>40</v>
      </c>
    </row>
    <row r="14" spans="1:12" ht="15.75">
      <c r="A14" s="60">
        <v>4</v>
      </c>
      <c r="B14" s="36">
        <v>88</v>
      </c>
      <c r="C14" s="43" t="s">
        <v>108</v>
      </c>
      <c r="D14" s="36" t="s">
        <v>78</v>
      </c>
      <c r="E14" s="43" t="s">
        <v>55</v>
      </c>
      <c r="F14" s="59" t="s">
        <v>127</v>
      </c>
      <c r="G14" s="36" t="s">
        <v>42</v>
      </c>
      <c r="H14" s="36">
        <v>5</v>
      </c>
      <c r="I14" s="27">
        <v>16</v>
      </c>
      <c r="J14" s="36">
        <v>4</v>
      </c>
      <c r="K14" s="27">
        <v>18</v>
      </c>
      <c r="L14" s="37">
        <f t="shared" si="0"/>
        <v>34</v>
      </c>
    </row>
    <row r="15" spans="1:12" ht="15.75">
      <c r="A15" s="60">
        <v>5</v>
      </c>
      <c r="B15" s="36">
        <v>2</v>
      </c>
      <c r="C15" s="47" t="s">
        <v>62</v>
      </c>
      <c r="D15" s="36" t="s">
        <v>68</v>
      </c>
      <c r="E15" s="43" t="s">
        <v>55</v>
      </c>
      <c r="F15" s="44" t="s">
        <v>30</v>
      </c>
      <c r="G15" s="36" t="s">
        <v>40</v>
      </c>
      <c r="H15" s="36">
        <v>4</v>
      </c>
      <c r="I15" s="27">
        <v>18</v>
      </c>
      <c r="J15" s="36">
        <v>5</v>
      </c>
      <c r="K15" s="27">
        <v>16</v>
      </c>
      <c r="L15" s="37">
        <f t="shared" si="0"/>
        <v>34</v>
      </c>
    </row>
    <row r="16" spans="1:256" s="3" customFormat="1" ht="15.75" customHeight="1">
      <c r="A16" s="60">
        <v>6</v>
      </c>
      <c r="B16" s="36">
        <v>9</v>
      </c>
      <c r="C16" s="47" t="s">
        <v>50</v>
      </c>
      <c r="D16" s="36">
        <v>3</v>
      </c>
      <c r="E16" s="43" t="s">
        <v>72</v>
      </c>
      <c r="F16" s="44" t="s">
        <v>30</v>
      </c>
      <c r="G16" s="45" t="s">
        <v>41</v>
      </c>
      <c r="H16" s="36">
        <v>6</v>
      </c>
      <c r="I16" s="27">
        <v>15</v>
      </c>
      <c r="J16" s="36">
        <v>6</v>
      </c>
      <c r="K16" s="27">
        <v>15</v>
      </c>
      <c r="L16" s="37">
        <f>I16+K16</f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60">
        <v>7</v>
      </c>
      <c r="B17" s="36">
        <v>33</v>
      </c>
      <c r="C17" s="43" t="s">
        <v>225</v>
      </c>
      <c r="D17" s="36" t="s">
        <v>31</v>
      </c>
      <c r="E17" s="43" t="s">
        <v>47</v>
      </c>
      <c r="F17" s="44" t="s">
        <v>30</v>
      </c>
      <c r="G17" s="36" t="s">
        <v>40</v>
      </c>
      <c r="H17" s="36">
        <v>7</v>
      </c>
      <c r="I17" s="27">
        <v>14</v>
      </c>
      <c r="J17" s="36">
        <v>7</v>
      </c>
      <c r="K17" s="27">
        <v>14</v>
      </c>
      <c r="L17" s="37">
        <f>I17+K17</f>
        <v>28</v>
      </c>
    </row>
    <row r="18" spans="1:12" ht="15.75">
      <c r="A18" s="60">
        <v>8</v>
      </c>
      <c r="B18" s="36">
        <v>11</v>
      </c>
      <c r="C18" s="43" t="s">
        <v>90</v>
      </c>
      <c r="D18" s="36" t="s">
        <v>79</v>
      </c>
      <c r="E18" s="43" t="s">
        <v>37</v>
      </c>
      <c r="F18" s="44" t="s">
        <v>30</v>
      </c>
      <c r="G18" s="45" t="s">
        <v>43</v>
      </c>
      <c r="H18" s="36">
        <v>8</v>
      </c>
      <c r="I18" s="27">
        <v>13</v>
      </c>
      <c r="J18" s="36">
        <v>8</v>
      </c>
      <c r="K18" s="27">
        <v>13</v>
      </c>
      <c r="L18" s="37">
        <f>I18+K18</f>
        <v>26</v>
      </c>
    </row>
    <row r="19" spans="1:12" ht="15.75">
      <c r="A19" s="60">
        <v>9</v>
      </c>
      <c r="B19" s="36">
        <v>15</v>
      </c>
      <c r="C19" s="43" t="s">
        <v>128</v>
      </c>
      <c r="D19" s="36" t="s">
        <v>31</v>
      </c>
      <c r="E19" s="43" t="s">
        <v>75</v>
      </c>
      <c r="F19" s="44" t="s">
        <v>30</v>
      </c>
      <c r="G19" s="36" t="s">
        <v>40</v>
      </c>
      <c r="H19" s="36">
        <v>9</v>
      </c>
      <c r="I19" s="27">
        <v>12</v>
      </c>
      <c r="J19" s="36">
        <v>9</v>
      </c>
      <c r="K19" s="27">
        <v>12</v>
      </c>
      <c r="L19" s="37">
        <f>I19+K19</f>
        <v>24</v>
      </c>
    </row>
    <row r="20" spans="1:12" ht="15.75">
      <c r="A20" s="60">
        <v>10</v>
      </c>
      <c r="B20" s="36">
        <v>8</v>
      </c>
      <c r="C20" s="47" t="s">
        <v>129</v>
      </c>
      <c r="D20" s="36" t="s">
        <v>31</v>
      </c>
      <c r="E20" s="43" t="s">
        <v>72</v>
      </c>
      <c r="F20" s="44" t="s">
        <v>30</v>
      </c>
      <c r="G20" s="45" t="s">
        <v>42</v>
      </c>
      <c r="H20" s="36">
        <v>11</v>
      </c>
      <c r="I20" s="27">
        <v>10</v>
      </c>
      <c r="J20" s="36">
        <v>10</v>
      </c>
      <c r="K20" s="27">
        <v>11</v>
      </c>
      <c r="L20" s="37">
        <f t="shared" si="0"/>
        <v>21</v>
      </c>
    </row>
    <row r="21" spans="1:12" ht="15.75">
      <c r="A21" s="60">
        <v>11</v>
      </c>
      <c r="B21" s="36">
        <v>5</v>
      </c>
      <c r="C21" s="43" t="s">
        <v>172</v>
      </c>
      <c r="D21" s="36" t="s">
        <v>31</v>
      </c>
      <c r="E21" s="43" t="s">
        <v>37</v>
      </c>
      <c r="F21" s="44" t="s">
        <v>30</v>
      </c>
      <c r="G21" s="45" t="s">
        <v>42</v>
      </c>
      <c r="H21" s="36">
        <v>10</v>
      </c>
      <c r="I21" s="27">
        <v>11</v>
      </c>
      <c r="J21" s="36">
        <v>11</v>
      </c>
      <c r="K21" s="27">
        <v>10</v>
      </c>
      <c r="L21" s="37">
        <f>I21+K21</f>
        <v>21</v>
      </c>
    </row>
    <row r="22" spans="1:12" ht="15.75">
      <c r="A22" s="60">
        <v>12</v>
      </c>
      <c r="B22" s="66"/>
      <c r="C22" s="66"/>
      <c r="D22" s="66"/>
      <c r="E22" s="66"/>
      <c r="F22" s="66"/>
      <c r="G22" s="36"/>
      <c r="H22" s="36"/>
      <c r="I22" s="27"/>
      <c r="J22" s="36"/>
      <c r="K22" s="27"/>
      <c r="L22" s="37"/>
    </row>
    <row r="23" spans="1:12" ht="15.75">
      <c r="A23" s="60">
        <v>13</v>
      </c>
      <c r="B23" s="66"/>
      <c r="C23" s="66"/>
      <c r="D23" s="66"/>
      <c r="E23" s="66"/>
      <c r="F23" s="66"/>
      <c r="G23" s="36"/>
      <c r="H23" s="36"/>
      <c r="I23" s="27"/>
      <c r="J23" s="36"/>
      <c r="K23" s="27"/>
      <c r="L23" s="37"/>
    </row>
    <row r="24" spans="1:12" ht="15.75">
      <c r="A24" s="60">
        <v>14</v>
      </c>
      <c r="B24" s="66"/>
      <c r="C24" s="66"/>
      <c r="D24" s="66"/>
      <c r="E24" s="66"/>
      <c r="F24" s="66"/>
      <c r="G24" s="36"/>
      <c r="H24" s="36"/>
      <c r="I24" s="27"/>
      <c r="J24" s="36"/>
      <c r="K24" s="27"/>
      <c r="L24" s="37"/>
    </row>
    <row r="26" spans="1:256" s="3" customFormat="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5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1"/>
      <c r="IS26" s="21"/>
      <c r="IT26" s="21"/>
      <c r="IU26" s="21"/>
      <c r="IV26" s="23"/>
    </row>
    <row r="27" spans="3:12" ht="15.75">
      <c r="C27" s="32" t="s">
        <v>23</v>
      </c>
      <c r="D27" s="32"/>
      <c r="E27" s="32"/>
      <c r="F27" s="32"/>
      <c r="G27" s="32"/>
      <c r="H27" s="32"/>
      <c r="I27" s="32"/>
      <c r="J27" s="32"/>
      <c r="K27" s="32"/>
      <c r="L27" s="32"/>
    </row>
    <row r="28" spans="3:12" ht="15.75">
      <c r="C28" s="32" t="s">
        <v>69</v>
      </c>
      <c r="D28" s="32"/>
      <c r="E28" s="32"/>
      <c r="F28" s="32"/>
      <c r="G28" s="32"/>
      <c r="H28" s="32"/>
      <c r="I28" s="32"/>
      <c r="J28" s="32"/>
      <c r="K28" s="32"/>
      <c r="L28" s="32"/>
    </row>
    <row r="29" spans="3:12" ht="15.75">
      <c r="C29" s="32"/>
      <c r="D29" s="32"/>
      <c r="E29" s="32"/>
      <c r="F29" s="32"/>
      <c r="G29" s="32"/>
      <c r="H29" s="32"/>
      <c r="I29" s="33"/>
      <c r="J29" s="32"/>
      <c r="K29" s="32"/>
      <c r="L29" s="32"/>
    </row>
    <row r="30" spans="3:12" ht="15.75">
      <c r="C30" s="32" t="s">
        <v>46</v>
      </c>
      <c r="D30" s="32"/>
      <c r="E30" s="32"/>
      <c r="F30" s="32"/>
      <c r="G30" s="32"/>
      <c r="H30" s="32"/>
      <c r="I30" s="32"/>
      <c r="J30" s="32"/>
      <c r="K30" s="32"/>
      <c r="L30" s="32"/>
    </row>
    <row r="31" spans="3:12" ht="15.75">
      <c r="C31" s="32" t="s">
        <v>61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13:14" ht="15.75">
      <c r="M32" s="32"/>
      <c r="N32" s="31"/>
    </row>
    <row r="33" spans="13:14" ht="15.75">
      <c r="M33" s="32"/>
      <c r="N33" s="32"/>
    </row>
    <row r="34" spans="9:14" ht="15.75">
      <c r="I34"/>
      <c r="M34" s="32"/>
      <c r="N34" s="31"/>
    </row>
    <row r="35" spans="13:14" ht="15.75">
      <c r="M35" s="32"/>
      <c r="N35" s="31"/>
    </row>
    <row r="36" spans="9:14" ht="15.75">
      <c r="I36"/>
      <c r="M36" s="32"/>
      <c r="N36" s="32"/>
    </row>
    <row r="37" ht="12.75">
      <c r="I37"/>
    </row>
    <row r="38" ht="12.75">
      <c r="I38"/>
    </row>
    <row r="39" spans="9:152" ht="12.75">
      <c r="I39"/>
      <c r="N39" s="1"/>
      <c r="DS39"/>
      <c r="DT39"/>
      <c r="DU39"/>
      <c r="DX39" s="1"/>
      <c r="DY39" s="1"/>
      <c r="DZ39" s="1"/>
      <c r="EM39" s="2"/>
      <c r="EN39" s="2"/>
      <c r="EO39" s="2"/>
      <c r="EP39" s="2"/>
      <c r="EQ39" s="2"/>
      <c r="ER39" s="1"/>
      <c r="ES39" s="1"/>
      <c r="ET39" s="1"/>
      <c r="EU39" s="1"/>
      <c r="EV39" s="1"/>
    </row>
    <row r="40" spans="9:152" ht="12.75">
      <c r="I40"/>
      <c r="N40" s="1"/>
      <c r="DN40"/>
      <c r="DO40"/>
      <c r="DP40"/>
      <c r="DX40" s="1"/>
      <c r="DY40" s="1"/>
      <c r="DZ40" s="1"/>
      <c r="EH40" s="2"/>
      <c r="EI40" s="2"/>
      <c r="EJ40" s="2"/>
      <c r="EK40" s="2"/>
      <c r="EL40" s="2"/>
      <c r="ER40" s="1"/>
      <c r="ES40" s="1"/>
      <c r="ET40" s="1"/>
      <c r="EU40" s="1"/>
      <c r="EV40" s="1"/>
    </row>
    <row r="41" spans="14:152" ht="12.75">
      <c r="N41" s="1"/>
      <c r="DS41"/>
      <c r="DT41"/>
      <c r="DU41"/>
      <c r="DX41" s="1"/>
      <c r="DY41" s="1"/>
      <c r="DZ41" s="1"/>
      <c r="EM41" s="2"/>
      <c r="EN41" s="2"/>
      <c r="EO41" s="2"/>
      <c r="EP41" s="2"/>
      <c r="EQ41" s="2"/>
      <c r="ER41" s="1"/>
      <c r="ES41" s="1"/>
      <c r="ET41" s="1"/>
      <c r="EU41" s="1"/>
      <c r="EV41" s="1"/>
    </row>
    <row r="42" spans="14:152" ht="12.75">
      <c r="N42" s="1"/>
      <c r="DS42"/>
      <c r="DT42"/>
      <c r="DU42"/>
      <c r="DX42" s="1"/>
      <c r="DY42" s="1"/>
      <c r="DZ42" s="1"/>
      <c r="EM42" s="2"/>
      <c r="EN42" s="2"/>
      <c r="EO42" s="2"/>
      <c r="EP42" s="2"/>
      <c r="EQ42" s="2"/>
      <c r="ER42" s="1"/>
      <c r="ES42" s="1"/>
      <c r="ET42" s="1"/>
      <c r="EU42" s="1"/>
      <c r="EV42" s="1"/>
    </row>
    <row r="43" spans="14:152" ht="12.75">
      <c r="N43" s="1"/>
      <c r="DS43"/>
      <c r="DT43"/>
      <c r="DU43"/>
      <c r="DX43" s="1"/>
      <c r="DY43" s="1"/>
      <c r="DZ43" s="1"/>
      <c r="EM43" s="2"/>
      <c r="EN43" s="2"/>
      <c r="EO43" s="2"/>
      <c r="EP43" s="2"/>
      <c r="EQ43" s="2"/>
      <c r="ER43" s="1"/>
      <c r="ES43" s="1"/>
      <c r="ET43" s="1"/>
      <c r="EU43" s="1"/>
      <c r="EV43" s="1"/>
    </row>
    <row r="44" spans="14:152" ht="12.75">
      <c r="N44" s="1"/>
      <c r="DS44"/>
      <c r="DT44"/>
      <c r="DU44"/>
      <c r="DX44" s="1"/>
      <c r="DY44" s="1"/>
      <c r="DZ44" s="1"/>
      <c r="EM44" s="2"/>
      <c r="EN44" s="2"/>
      <c r="EO44" s="2"/>
      <c r="EP44" s="2"/>
      <c r="EQ44" s="2"/>
      <c r="ER44" s="1"/>
      <c r="ES44" s="1"/>
      <c r="ET44" s="1"/>
      <c r="EU44" s="1"/>
      <c r="EV44" s="1"/>
    </row>
    <row r="45" spans="14:152" ht="12.75">
      <c r="N45" s="1"/>
      <c r="DS45"/>
      <c r="DT45"/>
      <c r="DU45"/>
      <c r="DX45" s="1"/>
      <c r="DY45" s="1"/>
      <c r="DZ45" s="1"/>
      <c r="EM45" s="2"/>
      <c r="EN45" s="2"/>
      <c r="EO45" s="2"/>
      <c r="EP45" s="2"/>
      <c r="EQ45" s="2"/>
      <c r="ER45" s="1"/>
      <c r="ES45" s="1"/>
      <c r="ET45" s="1"/>
      <c r="EU45" s="1"/>
      <c r="EV45" s="1"/>
    </row>
    <row r="62" spans="2:6" ht="15.75">
      <c r="B62" s="75">
        <v>30</v>
      </c>
      <c r="C62" s="76" t="s">
        <v>173</v>
      </c>
      <c r="D62" s="75" t="s">
        <v>31</v>
      </c>
      <c r="E62" s="76" t="s">
        <v>37</v>
      </c>
      <c r="F62" s="80" t="s">
        <v>30</v>
      </c>
    </row>
    <row r="63" spans="2:6" ht="15.75">
      <c r="B63" s="75">
        <v>38</v>
      </c>
      <c r="C63" s="76" t="s">
        <v>170</v>
      </c>
      <c r="D63" s="75" t="s">
        <v>31</v>
      </c>
      <c r="E63" s="76" t="s">
        <v>37</v>
      </c>
      <c r="F63" s="80" t="s">
        <v>30</v>
      </c>
    </row>
    <row r="64" spans="2:6" ht="15.75">
      <c r="B64" s="75">
        <v>39</v>
      </c>
      <c r="C64" s="79" t="s">
        <v>171</v>
      </c>
      <c r="D64" s="75" t="s">
        <v>31</v>
      </c>
      <c r="E64" s="76" t="s">
        <v>75</v>
      </c>
      <c r="F64" s="80" t="s">
        <v>30</v>
      </c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C8:C10"/>
    <mergeCell ref="D8:D10"/>
    <mergeCell ref="B8:B10"/>
    <mergeCell ref="J9:J10"/>
    <mergeCell ref="J8:K8"/>
    <mergeCell ref="L8:L10"/>
    <mergeCell ref="H9:H10"/>
    <mergeCell ref="I9:I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3 J11:J21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H24 J22:J2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67"/>
  <sheetViews>
    <sheetView zoomScalePageLayoutView="0" workbookViewId="0" topLeftCell="A7">
      <selection activeCell="C36" sqref="C3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7.28125" style="1" customWidth="1"/>
    <col min="4" max="4" width="13.57421875" style="1" customWidth="1"/>
    <col min="5" max="5" width="28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39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04" t="s">
        <v>239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8"/>
    </row>
    <row r="4" spans="1:12" ht="15.75" customHeight="1">
      <c r="A4" s="104" t="s">
        <v>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9"/>
    </row>
    <row r="5" spans="1:12" ht="15.75" customHeight="1">
      <c r="A5" s="105" t="s">
        <v>238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>
      <c r="A6" s="107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93" t="s">
        <v>22</v>
      </c>
      <c r="B8" s="93" t="s">
        <v>0</v>
      </c>
      <c r="C8" s="93" t="s">
        <v>1</v>
      </c>
      <c r="D8" s="93" t="s">
        <v>28</v>
      </c>
      <c r="E8" s="93" t="s">
        <v>25</v>
      </c>
      <c r="F8" s="93" t="s">
        <v>26</v>
      </c>
      <c r="G8" s="93" t="s">
        <v>2</v>
      </c>
      <c r="H8" s="93" t="s">
        <v>3</v>
      </c>
      <c r="I8" s="95"/>
      <c r="J8" s="93" t="s">
        <v>4</v>
      </c>
      <c r="K8" s="95"/>
      <c r="L8" s="96" t="s">
        <v>29</v>
      </c>
    </row>
    <row r="9" spans="1:12" ht="12.75">
      <c r="A9" s="94"/>
      <c r="B9" s="93"/>
      <c r="C9" s="93"/>
      <c r="D9" s="94"/>
      <c r="E9" s="94"/>
      <c r="F9" s="93"/>
      <c r="G9" s="94"/>
      <c r="H9" s="93" t="s">
        <v>11</v>
      </c>
      <c r="I9" s="100" t="s">
        <v>24</v>
      </c>
      <c r="J9" s="93" t="s">
        <v>11</v>
      </c>
      <c r="K9" s="100" t="s">
        <v>24</v>
      </c>
      <c r="L9" s="96"/>
    </row>
    <row r="10" spans="1:12" ht="22.5" customHeight="1">
      <c r="A10" s="94"/>
      <c r="B10" s="93"/>
      <c r="C10" s="93"/>
      <c r="D10" s="94"/>
      <c r="E10" s="94"/>
      <c r="F10" s="93"/>
      <c r="G10" s="94"/>
      <c r="H10" s="94"/>
      <c r="I10" s="101"/>
      <c r="J10" s="94"/>
      <c r="K10" s="101"/>
      <c r="L10" s="96"/>
    </row>
    <row r="11" spans="1:12" ht="15.75">
      <c r="A11" s="60">
        <v>1</v>
      </c>
      <c r="B11" s="36">
        <v>21</v>
      </c>
      <c r="C11" s="47" t="s">
        <v>97</v>
      </c>
      <c r="D11" s="36">
        <v>2</v>
      </c>
      <c r="E11" s="43" t="s">
        <v>36</v>
      </c>
      <c r="F11" s="44" t="s">
        <v>93</v>
      </c>
      <c r="G11" s="45" t="s">
        <v>42</v>
      </c>
      <c r="H11" s="36">
        <v>1</v>
      </c>
      <c r="I11" s="27">
        <v>25</v>
      </c>
      <c r="J11" s="36">
        <v>1</v>
      </c>
      <c r="K11" s="27">
        <v>25</v>
      </c>
      <c r="L11" s="37">
        <f aca="true" t="shared" si="0" ref="L11:L17">I11+K11</f>
        <v>50</v>
      </c>
    </row>
    <row r="12" spans="1:256" s="3" customFormat="1" ht="15" customHeight="1">
      <c r="A12" s="60">
        <v>2</v>
      </c>
      <c r="B12" s="36">
        <v>4</v>
      </c>
      <c r="C12" s="47" t="s">
        <v>227</v>
      </c>
      <c r="D12" s="36">
        <v>2</v>
      </c>
      <c r="E12" s="43" t="s">
        <v>47</v>
      </c>
      <c r="F12" s="59" t="s">
        <v>151</v>
      </c>
      <c r="G12" s="45" t="s">
        <v>42</v>
      </c>
      <c r="H12" s="36">
        <v>3</v>
      </c>
      <c r="I12" s="27">
        <v>20</v>
      </c>
      <c r="J12" s="36">
        <v>2</v>
      </c>
      <c r="K12" s="27">
        <v>22</v>
      </c>
      <c r="L12" s="37">
        <f t="shared" si="0"/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60">
        <v>3</v>
      </c>
      <c r="B13" s="36">
        <v>5</v>
      </c>
      <c r="C13" s="43" t="s">
        <v>76</v>
      </c>
      <c r="D13" s="36">
        <v>2</v>
      </c>
      <c r="E13" s="43" t="s">
        <v>47</v>
      </c>
      <c r="F13" s="44" t="s">
        <v>130</v>
      </c>
      <c r="G13" s="45" t="s">
        <v>43</v>
      </c>
      <c r="H13" s="36">
        <v>2</v>
      </c>
      <c r="I13" s="27">
        <v>22</v>
      </c>
      <c r="J13" s="36">
        <v>3</v>
      </c>
      <c r="K13" s="27">
        <v>20</v>
      </c>
      <c r="L13" s="37">
        <f t="shared" si="0"/>
        <v>42</v>
      </c>
    </row>
    <row r="14" spans="1:12" ht="15.75">
      <c r="A14" s="60">
        <v>4</v>
      </c>
      <c r="B14" s="36">
        <v>41</v>
      </c>
      <c r="C14" s="43" t="s">
        <v>67</v>
      </c>
      <c r="D14" s="36">
        <v>3</v>
      </c>
      <c r="E14" s="43" t="s">
        <v>37</v>
      </c>
      <c r="F14" s="59" t="s">
        <v>127</v>
      </c>
      <c r="G14" s="45" t="s">
        <v>41</v>
      </c>
      <c r="H14" s="36">
        <v>5</v>
      </c>
      <c r="I14" s="27">
        <v>16</v>
      </c>
      <c r="J14" s="36">
        <v>4</v>
      </c>
      <c r="K14" s="27">
        <v>18</v>
      </c>
      <c r="L14" s="37">
        <f t="shared" si="0"/>
        <v>34</v>
      </c>
    </row>
    <row r="15" spans="1:256" s="3" customFormat="1" ht="14.25" customHeight="1">
      <c r="A15" s="60">
        <v>5</v>
      </c>
      <c r="B15" s="36">
        <v>22</v>
      </c>
      <c r="C15" s="47" t="s">
        <v>138</v>
      </c>
      <c r="D15" s="36" t="s">
        <v>32</v>
      </c>
      <c r="E15" s="43" t="s">
        <v>36</v>
      </c>
      <c r="F15" s="44" t="s">
        <v>30</v>
      </c>
      <c r="G15" s="45" t="s">
        <v>43</v>
      </c>
      <c r="H15" s="36">
        <v>4</v>
      </c>
      <c r="I15" s="27">
        <v>18</v>
      </c>
      <c r="J15" s="36">
        <v>5</v>
      </c>
      <c r="K15" s="27">
        <v>16</v>
      </c>
      <c r="L15" s="37">
        <f t="shared" si="0"/>
        <v>34</v>
      </c>
      <c r="M15" s="35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60">
        <v>6</v>
      </c>
      <c r="B16" s="36">
        <v>93</v>
      </c>
      <c r="C16" s="47" t="s">
        <v>86</v>
      </c>
      <c r="D16" s="36">
        <v>2</v>
      </c>
      <c r="E16" s="43" t="s">
        <v>55</v>
      </c>
      <c r="F16" s="44" t="s">
        <v>30</v>
      </c>
      <c r="G16" s="45" t="s">
        <v>43</v>
      </c>
      <c r="H16" s="36">
        <v>7</v>
      </c>
      <c r="I16" s="27">
        <v>14</v>
      </c>
      <c r="J16" s="36">
        <v>6</v>
      </c>
      <c r="K16" s="27">
        <v>15</v>
      </c>
      <c r="L16" s="37">
        <f t="shared" si="0"/>
        <v>29</v>
      </c>
    </row>
    <row r="17" spans="1:12" ht="15.75">
      <c r="A17" s="60">
        <v>7</v>
      </c>
      <c r="B17" s="36">
        <v>6</v>
      </c>
      <c r="C17" s="43" t="s">
        <v>58</v>
      </c>
      <c r="D17" s="36" t="s">
        <v>31</v>
      </c>
      <c r="E17" s="43" t="s">
        <v>75</v>
      </c>
      <c r="F17" s="44" t="s">
        <v>30</v>
      </c>
      <c r="G17" s="36" t="s">
        <v>42</v>
      </c>
      <c r="H17" s="36">
        <v>6</v>
      </c>
      <c r="I17" s="27">
        <v>15</v>
      </c>
      <c r="J17" s="36">
        <v>7</v>
      </c>
      <c r="K17" s="27">
        <v>14</v>
      </c>
      <c r="L17" s="37">
        <f t="shared" si="0"/>
        <v>29</v>
      </c>
    </row>
    <row r="18" spans="1:256" s="3" customFormat="1" ht="14.25" customHeight="1">
      <c r="A18" s="60">
        <v>8</v>
      </c>
      <c r="B18" s="67"/>
      <c r="C18" s="67"/>
      <c r="D18" s="67"/>
      <c r="E18" s="67"/>
      <c r="F18" s="67"/>
      <c r="G18" s="36"/>
      <c r="H18" s="36"/>
      <c r="I18" s="27"/>
      <c r="J18" s="36"/>
      <c r="K18" s="27"/>
      <c r="L18" s="37"/>
      <c r="M18" s="35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60">
        <v>9</v>
      </c>
      <c r="B19" s="66"/>
      <c r="C19" s="66"/>
      <c r="D19" s="66"/>
      <c r="E19" s="66"/>
      <c r="F19" s="66"/>
      <c r="G19" s="36"/>
      <c r="H19" s="36"/>
      <c r="I19" s="27"/>
      <c r="J19" s="36"/>
      <c r="K19" s="27"/>
      <c r="L19" s="37"/>
    </row>
    <row r="20" spans="1:12" ht="15.75">
      <c r="A20" s="60">
        <v>10</v>
      </c>
      <c r="B20" s="66"/>
      <c r="C20" s="66"/>
      <c r="D20" s="66"/>
      <c r="E20" s="66"/>
      <c r="F20" s="66"/>
      <c r="G20" s="36"/>
      <c r="H20" s="36"/>
      <c r="I20" s="27"/>
      <c r="J20" s="36"/>
      <c r="K20" s="27"/>
      <c r="L20" s="37"/>
    </row>
    <row r="21" spans="1:12" ht="15.75">
      <c r="A21" s="60">
        <v>11</v>
      </c>
      <c r="B21" s="66"/>
      <c r="C21" s="66"/>
      <c r="D21" s="66"/>
      <c r="E21" s="66"/>
      <c r="F21" s="66"/>
      <c r="G21" s="45"/>
      <c r="H21" s="36"/>
      <c r="I21" s="27"/>
      <c r="J21" s="36"/>
      <c r="K21" s="27"/>
      <c r="L21" s="37"/>
    </row>
    <row r="22" spans="1:12" ht="15.75">
      <c r="A22" s="60">
        <v>12</v>
      </c>
      <c r="B22" s="66"/>
      <c r="C22" s="66"/>
      <c r="D22" s="66"/>
      <c r="E22" s="66"/>
      <c r="F22" s="66"/>
      <c r="G22" s="45"/>
      <c r="H22" s="36"/>
      <c r="I22" s="27"/>
      <c r="J22" s="36"/>
      <c r="K22" s="27"/>
      <c r="L22" s="37"/>
    </row>
    <row r="23" spans="1:12" ht="15.75">
      <c r="A23" s="60">
        <v>13</v>
      </c>
      <c r="B23" s="66"/>
      <c r="C23" s="66"/>
      <c r="D23" s="66"/>
      <c r="E23" s="66"/>
      <c r="F23" s="66"/>
      <c r="G23" s="45"/>
      <c r="H23" s="36"/>
      <c r="I23" s="27"/>
      <c r="J23" s="36"/>
      <c r="K23" s="27"/>
      <c r="L23" s="37"/>
    </row>
    <row r="25" spans="2:6" ht="15.75">
      <c r="B25" s="32" t="s">
        <v>23</v>
      </c>
      <c r="C25" s="32"/>
      <c r="D25" s="32"/>
      <c r="E25" s="32"/>
      <c r="F25" s="32"/>
    </row>
    <row r="26" spans="2:6" ht="15.75">
      <c r="B26" s="32" t="s">
        <v>69</v>
      </c>
      <c r="C26" s="32"/>
      <c r="D26" s="32"/>
      <c r="E26" s="32"/>
      <c r="F26" s="32"/>
    </row>
    <row r="27" spans="2:6" ht="15.75">
      <c r="B27" s="32"/>
      <c r="C27" s="32"/>
      <c r="D27" s="32"/>
      <c r="E27" s="32"/>
      <c r="F27" s="32"/>
    </row>
    <row r="28" spans="2:152" ht="15.75">
      <c r="B28" s="32" t="s">
        <v>46</v>
      </c>
      <c r="C28" s="32"/>
      <c r="D28" s="32"/>
      <c r="E28" s="32"/>
      <c r="F28" s="32"/>
      <c r="I28"/>
      <c r="N28" s="1"/>
      <c r="DS28"/>
      <c r="DT28"/>
      <c r="DU28"/>
      <c r="DX28" s="1"/>
      <c r="DY28" s="1"/>
      <c r="DZ28" s="1"/>
      <c r="EM28" s="2"/>
      <c r="EN28" s="2"/>
      <c r="EO28" s="2"/>
      <c r="EP28" s="2"/>
      <c r="EQ28" s="2"/>
      <c r="ER28" s="1"/>
      <c r="ES28" s="1"/>
      <c r="ET28" s="1"/>
      <c r="EU28" s="1"/>
      <c r="EV28" s="1"/>
    </row>
    <row r="29" spans="2:152" ht="15.75">
      <c r="B29" s="32" t="s">
        <v>61</v>
      </c>
      <c r="C29" s="32"/>
      <c r="D29" s="32"/>
      <c r="E29" s="32"/>
      <c r="F29" s="32"/>
      <c r="N29" s="1"/>
      <c r="DS29"/>
      <c r="DT29"/>
      <c r="DU29"/>
      <c r="DX29" s="1"/>
      <c r="DY29" s="1"/>
      <c r="DZ29" s="1"/>
      <c r="EM29" s="2"/>
      <c r="EN29" s="2"/>
      <c r="EO29" s="2"/>
      <c r="EP29" s="2"/>
      <c r="EQ29" s="2"/>
      <c r="ER29" s="1"/>
      <c r="ES29" s="1"/>
      <c r="ET29" s="1"/>
      <c r="EU29" s="1"/>
      <c r="EV29" s="1"/>
    </row>
    <row r="30" spans="14:152" ht="12.75">
      <c r="N30" s="1"/>
      <c r="DS30"/>
      <c r="DT30"/>
      <c r="DU30"/>
      <c r="DX30" s="1"/>
      <c r="DY30" s="1"/>
      <c r="DZ30" s="1"/>
      <c r="EM30" s="2"/>
      <c r="EN30" s="2"/>
      <c r="EO30" s="2"/>
      <c r="EP30" s="2"/>
      <c r="EQ30" s="2"/>
      <c r="ER30" s="1"/>
      <c r="ES30" s="1"/>
      <c r="ET30" s="1"/>
      <c r="EU30" s="1"/>
      <c r="EV30" s="1"/>
    </row>
    <row r="31" spans="14:152" ht="12.75">
      <c r="N31" s="1"/>
      <c r="DO31"/>
      <c r="DP31"/>
      <c r="DQ31"/>
      <c r="DX31" s="1"/>
      <c r="DY31" s="1"/>
      <c r="DZ31" s="1"/>
      <c r="EI31" s="2"/>
      <c r="EJ31" s="2"/>
      <c r="EK31" s="2"/>
      <c r="EL31" s="2"/>
      <c r="EM31" s="2"/>
      <c r="ER31" s="1"/>
      <c r="ES31" s="1"/>
      <c r="ET31" s="1"/>
      <c r="EU31" s="1"/>
      <c r="EV31" s="1"/>
    </row>
    <row r="32" spans="14:152" ht="12.75"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33" spans="14:152" ht="12.75"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10:152" ht="12.75"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10:152" ht="12.75">
      <c r="J40"/>
      <c r="N40" s="1"/>
      <c r="DT40"/>
      <c r="DU40"/>
      <c r="DV40"/>
      <c r="DX40" s="1"/>
      <c r="DY40" s="1"/>
      <c r="DZ40" s="1"/>
      <c r="EN40" s="2"/>
      <c r="EO40" s="2"/>
      <c r="EP40" s="2"/>
      <c r="EQ40" s="2"/>
      <c r="ES40" s="1"/>
      <c r="ET40" s="1"/>
      <c r="EU40" s="1"/>
      <c r="EV40" s="1"/>
    </row>
    <row r="41" spans="9:152" ht="12.75">
      <c r="I41"/>
      <c r="N41" s="1"/>
      <c r="DS41"/>
      <c r="DT41"/>
      <c r="DU41"/>
      <c r="DX41" s="1"/>
      <c r="DY41" s="1"/>
      <c r="DZ41" s="1"/>
      <c r="EM41" s="2"/>
      <c r="EN41" s="2"/>
      <c r="EO41" s="2"/>
      <c r="EP41" s="2"/>
      <c r="EQ41" s="2"/>
      <c r="ER41" s="1"/>
      <c r="ES41" s="1"/>
      <c r="ET41" s="1"/>
      <c r="EU41" s="1"/>
      <c r="EV41" s="1"/>
    </row>
    <row r="42" spans="9:152" ht="12.75">
      <c r="I42"/>
      <c r="N42" s="1"/>
      <c r="DS42"/>
      <c r="DT42"/>
      <c r="DU42"/>
      <c r="DX42" s="1"/>
      <c r="DY42" s="1"/>
      <c r="DZ42" s="1"/>
      <c r="EM42" s="2"/>
      <c r="EN42" s="2"/>
      <c r="EO42" s="2"/>
      <c r="EP42" s="2"/>
      <c r="EQ42" s="2"/>
      <c r="ER42" s="1"/>
      <c r="ES42" s="1"/>
      <c r="ET42" s="1"/>
      <c r="EU42" s="1"/>
      <c r="EV42" s="1"/>
    </row>
    <row r="43" spans="2:152" ht="15.75">
      <c r="B43" s="32"/>
      <c r="C43" s="32"/>
      <c r="D43" s="32"/>
      <c r="E43" s="32"/>
      <c r="F43" s="32"/>
      <c r="I43"/>
      <c r="N43" s="1"/>
      <c r="DS43"/>
      <c r="DT43"/>
      <c r="DU43"/>
      <c r="DX43" s="1"/>
      <c r="DY43" s="1"/>
      <c r="DZ43" s="1"/>
      <c r="EM43" s="2"/>
      <c r="EN43" s="2"/>
      <c r="EO43" s="2"/>
      <c r="EP43" s="2"/>
      <c r="EQ43" s="2"/>
      <c r="ER43" s="1"/>
      <c r="ES43" s="1"/>
      <c r="ET43" s="1"/>
      <c r="EU43" s="1"/>
      <c r="EV43" s="1"/>
    </row>
    <row r="44" spans="7:152" ht="15.75">
      <c r="G44" s="32"/>
      <c r="H44" s="31"/>
      <c r="I44"/>
      <c r="N44" s="1"/>
      <c r="DS44"/>
      <c r="DT44"/>
      <c r="DU44"/>
      <c r="DX44" s="1"/>
      <c r="DY44" s="1"/>
      <c r="DZ44" s="1"/>
      <c r="EM44" s="2"/>
      <c r="EN44" s="2"/>
      <c r="EO44" s="2"/>
      <c r="EP44" s="2"/>
      <c r="EQ44" s="2"/>
      <c r="ER44" s="1"/>
      <c r="ES44" s="1"/>
      <c r="ET44" s="1"/>
      <c r="EU44" s="1"/>
      <c r="EV44" s="1"/>
    </row>
    <row r="45" spans="7:152" ht="15.75">
      <c r="G45" s="32"/>
      <c r="H45" s="32"/>
      <c r="I45"/>
      <c r="N45" s="1"/>
      <c r="DS45"/>
      <c r="DT45"/>
      <c r="DU45"/>
      <c r="DX45" s="1"/>
      <c r="DY45" s="1"/>
      <c r="DZ45" s="1"/>
      <c r="EM45" s="2"/>
      <c r="EN45" s="2"/>
      <c r="EO45" s="2"/>
      <c r="EP45" s="2"/>
      <c r="EQ45" s="2"/>
      <c r="ER45" s="1"/>
      <c r="ES45" s="1"/>
      <c r="ET45" s="1"/>
      <c r="EU45" s="1"/>
      <c r="EV45" s="1"/>
    </row>
    <row r="46" spans="7:152" ht="15.75">
      <c r="G46" s="32"/>
      <c r="H46" s="31"/>
      <c r="I46"/>
      <c r="N46" s="1"/>
      <c r="DS46"/>
      <c r="DT46"/>
      <c r="DU46"/>
      <c r="DX46" s="1"/>
      <c r="DY46" s="1"/>
      <c r="DZ46" s="1"/>
      <c r="EM46" s="2"/>
      <c r="EN46" s="2"/>
      <c r="EO46" s="2"/>
      <c r="EP46" s="2"/>
      <c r="EQ46" s="2"/>
      <c r="ER46" s="1"/>
      <c r="ES46" s="1"/>
      <c r="ET46" s="1"/>
      <c r="EU46" s="1"/>
      <c r="EV46" s="1"/>
    </row>
    <row r="47" spans="7:152" ht="15.75">
      <c r="G47" s="32"/>
      <c r="H47" s="31"/>
      <c r="I47"/>
      <c r="N47" s="1"/>
      <c r="DS47"/>
      <c r="DT47"/>
      <c r="DU47"/>
      <c r="DX47" s="1"/>
      <c r="DY47" s="1"/>
      <c r="DZ47" s="1"/>
      <c r="EM47" s="2"/>
      <c r="EN47" s="2"/>
      <c r="EO47" s="2"/>
      <c r="EP47" s="2"/>
      <c r="EQ47" s="2"/>
      <c r="ER47" s="1"/>
      <c r="ES47" s="1"/>
      <c r="ET47" s="1"/>
      <c r="EU47" s="1"/>
      <c r="EV47" s="1"/>
    </row>
    <row r="48" spans="7:152" ht="15.75">
      <c r="G48" s="32"/>
      <c r="H48" s="32"/>
      <c r="I48"/>
      <c r="N48" s="1"/>
      <c r="DS48"/>
      <c r="DT48"/>
      <c r="DU48"/>
      <c r="DX48" s="1"/>
      <c r="DY48" s="1"/>
      <c r="DZ48" s="1"/>
      <c r="EM48" s="2"/>
      <c r="EN48" s="2"/>
      <c r="EO48" s="2"/>
      <c r="EP48" s="2"/>
      <c r="EQ48" s="2"/>
      <c r="ER48" s="1"/>
      <c r="ES48" s="1"/>
      <c r="ET48" s="1"/>
      <c r="EU48" s="1"/>
      <c r="EV48" s="1"/>
    </row>
    <row r="49" spans="9:152" ht="12.75">
      <c r="I49"/>
      <c r="N49" s="1"/>
      <c r="DS49"/>
      <c r="DT49"/>
      <c r="DU49"/>
      <c r="DX49" s="1"/>
      <c r="DY49" s="1"/>
      <c r="DZ49" s="1"/>
      <c r="EM49" s="2"/>
      <c r="EN49" s="2"/>
      <c r="EO49" s="2"/>
      <c r="EP49" s="2"/>
      <c r="EQ49" s="2"/>
      <c r="ER49" s="1"/>
      <c r="ES49" s="1"/>
      <c r="ET49" s="1"/>
      <c r="EU49" s="1"/>
      <c r="EV49" s="1"/>
    </row>
    <row r="50" spans="9:152" ht="12.75">
      <c r="I50"/>
      <c r="N50" s="1"/>
      <c r="DS50"/>
      <c r="DT50"/>
      <c r="DU50"/>
      <c r="DX50" s="1"/>
      <c r="DY50" s="1"/>
      <c r="DZ50" s="1"/>
      <c r="EM50" s="2"/>
      <c r="EN50" s="2"/>
      <c r="EO50" s="2"/>
      <c r="EP50" s="2"/>
      <c r="EQ50" s="2"/>
      <c r="ER50" s="1"/>
      <c r="ES50" s="1"/>
      <c r="ET50" s="1"/>
      <c r="EU50" s="1"/>
      <c r="EV50" s="1"/>
    </row>
    <row r="55" spans="2:6" ht="15.75">
      <c r="B55" s="75">
        <v>102</v>
      </c>
      <c r="C55" s="79" t="s">
        <v>209</v>
      </c>
      <c r="D55" s="75">
        <v>1</v>
      </c>
      <c r="E55" s="76" t="s">
        <v>47</v>
      </c>
      <c r="F55" s="80" t="s">
        <v>93</v>
      </c>
    </row>
    <row r="56" spans="2:6" ht="15.75">
      <c r="B56" s="75">
        <v>1</v>
      </c>
      <c r="C56" s="76" t="s">
        <v>215</v>
      </c>
      <c r="D56" s="75">
        <v>2</v>
      </c>
      <c r="E56" s="76" t="s">
        <v>38</v>
      </c>
      <c r="F56" s="80" t="s">
        <v>30</v>
      </c>
    </row>
    <row r="57" spans="2:6" ht="15.75">
      <c r="B57" s="75">
        <v>20</v>
      </c>
      <c r="C57" s="76" t="s">
        <v>95</v>
      </c>
      <c r="D57" s="75" t="s">
        <v>68</v>
      </c>
      <c r="E57" s="76" t="s">
        <v>47</v>
      </c>
      <c r="F57" s="85" t="s">
        <v>127</v>
      </c>
    </row>
    <row r="58" spans="2:6" ht="15.75">
      <c r="B58" s="75">
        <v>77</v>
      </c>
      <c r="C58" s="76" t="s">
        <v>175</v>
      </c>
      <c r="D58" s="75" t="s">
        <v>31</v>
      </c>
      <c r="E58" s="76" t="s">
        <v>159</v>
      </c>
      <c r="F58" s="80" t="s">
        <v>30</v>
      </c>
    </row>
    <row r="59" spans="2:6" ht="15.75">
      <c r="B59" s="75">
        <v>59</v>
      </c>
      <c r="C59" s="76" t="s">
        <v>174</v>
      </c>
      <c r="D59" s="75" t="s">
        <v>68</v>
      </c>
      <c r="E59" s="76" t="s">
        <v>47</v>
      </c>
      <c r="F59" s="80" t="s">
        <v>30</v>
      </c>
    </row>
    <row r="60" spans="2:6" ht="15.75">
      <c r="B60" s="75">
        <v>6</v>
      </c>
      <c r="C60" s="76" t="s">
        <v>58</v>
      </c>
      <c r="D60" s="75" t="s">
        <v>31</v>
      </c>
      <c r="E60" s="76" t="s">
        <v>75</v>
      </c>
      <c r="F60" s="80" t="s">
        <v>30</v>
      </c>
    </row>
    <row r="61" spans="2:6" ht="15.75">
      <c r="B61" s="75">
        <v>37</v>
      </c>
      <c r="C61" s="76" t="s">
        <v>176</v>
      </c>
      <c r="D61" s="75" t="s">
        <v>31</v>
      </c>
      <c r="E61" s="76" t="s">
        <v>177</v>
      </c>
      <c r="F61" s="80" t="s">
        <v>30</v>
      </c>
    </row>
    <row r="62" spans="2:6" ht="15.75">
      <c r="B62" s="75">
        <v>23</v>
      </c>
      <c r="C62" s="79" t="s">
        <v>180</v>
      </c>
      <c r="D62" s="75" t="s">
        <v>31</v>
      </c>
      <c r="E62" s="76" t="s">
        <v>117</v>
      </c>
      <c r="F62" s="80" t="s">
        <v>30</v>
      </c>
    </row>
    <row r="63" spans="2:6" ht="15.75">
      <c r="B63" s="75">
        <v>103</v>
      </c>
      <c r="C63" s="76" t="s">
        <v>216</v>
      </c>
      <c r="D63" s="75" t="s">
        <v>31</v>
      </c>
      <c r="E63" s="76" t="s">
        <v>177</v>
      </c>
      <c r="F63" s="80" t="s">
        <v>30</v>
      </c>
    </row>
    <row r="64" spans="2:6" ht="15.75">
      <c r="B64" s="75">
        <v>48</v>
      </c>
      <c r="C64" s="76" t="s">
        <v>217</v>
      </c>
      <c r="D64" s="75" t="s">
        <v>31</v>
      </c>
      <c r="E64" s="76" t="s">
        <v>37</v>
      </c>
      <c r="F64" s="80" t="s">
        <v>30</v>
      </c>
    </row>
    <row r="65" spans="2:6" ht="15.75">
      <c r="B65" s="75">
        <v>69</v>
      </c>
      <c r="C65" s="76" t="s">
        <v>181</v>
      </c>
      <c r="D65" s="75" t="s">
        <v>31</v>
      </c>
      <c r="E65" s="76" t="s">
        <v>55</v>
      </c>
      <c r="F65" s="80" t="s">
        <v>30</v>
      </c>
    </row>
    <row r="66" spans="2:6" ht="15.75">
      <c r="B66" s="75">
        <v>17</v>
      </c>
      <c r="C66" s="76" t="s">
        <v>228</v>
      </c>
      <c r="D66" s="75" t="s">
        <v>31</v>
      </c>
      <c r="E66" s="76" t="s">
        <v>55</v>
      </c>
      <c r="F66" s="80" t="s">
        <v>30</v>
      </c>
    </row>
    <row r="67" spans="2:6" ht="15.75">
      <c r="B67" s="75">
        <v>35</v>
      </c>
      <c r="C67" s="76" t="s">
        <v>229</v>
      </c>
      <c r="D67" s="75" t="s">
        <v>31</v>
      </c>
      <c r="E67" s="76" t="s">
        <v>230</v>
      </c>
      <c r="F67" s="77" t="s">
        <v>30</v>
      </c>
    </row>
  </sheetData>
  <sheetProtection formatCells="0" formatColumns="0" formatRows="0" insertColumns="0" insertRows="0" insertHyperlinks="0" deleteColumns="0" deleteRows="0" autoFilter="0" pivotTables="0"/>
  <mergeCells count="18">
    <mergeCell ref="G8:G10"/>
    <mergeCell ref="H8:I8"/>
    <mergeCell ref="J8:K8"/>
    <mergeCell ref="L8:L10"/>
    <mergeCell ref="H9:H10"/>
    <mergeCell ref="I9:I10"/>
    <mergeCell ref="J9:J10"/>
    <mergeCell ref="K9:K10"/>
    <mergeCell ref="A3:K3"/>
    <mergeCell ref="A4:K4"/>
    <mergeCell ref="A5:L5"/>
    <mergeCell ref="A6:L6"/>
    <mergeCell ref="A8:A10"/>
    <mergeCell ref="B8:B10"/>
    <mergeCell ref="C8:C10"/>
    <mergeCell ref="D8:D10"/>
    <mergeCell ref="E8:E10"/>
    <mergeCell ref="F8:F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3">
      <formula1>1</formula1>
      <formula2>60</formula2>
    </dataValidation>
  </dataValidations>
  <printOptions horizontalCentered="1"/>
  <pageMargins left="0.11811023622047245" right="0.11811023622047245" top="0.17" bottom="0.16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69"/>
  <sheetViews>
    <sheetView zoomScalePageLayoutView="0" workbookViewId="0" topLeftCell="A7">
      <selection activeCell="B17" sqref="B17:E17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33.7109375" style="1" customWidth="1"/>
    <col min="6" max="6" width="19.851562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35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2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 customHeight="1">
      <c r="A2" s="104" t="s">
        <v>239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28"/>
      <c r="M2" s="103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9"/>
      <c r="M3" s="103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105" t="s">
        <v>238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3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107" t="s">
        <v>59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93" t="s">
        <v>22</v>
      </c>
      <c r="B7" s="93" t="s">
        <v>0</v>
      </c>
      <c r="C7" s="93" t="s">
        <v>1</v>
      </c>
      <c r="D7" s="93" t="s">
        <v>28</v>
      </c>
      <c r="E7" s="93" t="s">
        <v>25</v>
      </c>
      <c r="F7" s="93" t="s">
        <v>26</v>
      </c>
      <c r="G7" s="93" t="s">
        <v>2</v>
      </c>
      <c r="H7" s="93" t="s">
        <v>3</v>
      </c>
      <c r="I7" s="95"/>
      <c r="J7" s="93" t="s">
        <v>4</v>
      </c>
      <c r="K7" s="95"/>
      <c r="L7" s="96" t="s">
        <v>29</v>
      </c>
      <c r="M7" s="97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94"/>
      <c r="B8" s="93"/>
      <c r="C8" s="93"/>
      <c r="D8" s="94"/>
      <c r="E8" s="94"/>
      <c r="F8" s="93"/>
      <c r="G8" s="94"/>
      <c r="H8" s="93" t="s">
        <v>11</v>
      </c>
      <c r="I8" s="100" t="s">
        <v>24</v>
      </c>
      <c r="J8" s="93" t="s">
        <v>11</v>
      </c>
      <c r="K8" s="100" t="s">
        <v>24</v>
      </c>
      <c r="L8" s="96"/>
      <c r="M8" s="98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94"/>
      <c r="B9" s="93"/>
      <c r="C9" s="93"/>
      <c r="D9" s="94"/>
      <c r="E9" s="94"/>
      <c r="F9" s="93"/>
      <c r="G9" s="94"/>
      <c r="H9" s="94"/>
      <c r="I9" s="101"/>
      <c r="J9" s="94"/>
      <c r="K9" s="101"/>
      <c r="L9" s="96"/>
      <c r="M9" s="99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8.75" customHeight="1">
      <c r="A10" s="60">
        <v>1</v>
      </c>
      <c r="B10" s="36">
        <v>2</v>
      </c>
      <c r="C10" s="43" t="s">
        <v>34</v>
      </c>
      <c r="D10" s="36" t="s">
        <v>35</v>
      </c>
      <c r="E10" s="43" t="s">
        <v>45</v>
      </c>
      <c r="F10" s="44" t="s">
        <v>93</v>
      </c>
      <c r="G10" s="45" t="s">
        <v>44</v>
      </c>
      <c r="H10" s="36">
        <v>1</v>
      </c>
      <c r="I10" s="27">
        <v>25</v>
      </c>
      <c r="J10" s="36">
        <v>1</v>
      </c>
      <c r="K10" s="27">
        <v>25</v>
      </c>
      <c r="L10" s="37">
        <f aca="true" t="shared" si="0" ref="L10:L17">I10+K10</f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8.75" customHeight="1">
      <c r="A11" s="60">
        <v>2</v>
      </c>
      <c r="B11" s="36">
        <v>3</v>
      </c>
      <c r="C11" s="47" t="s">
        <v>39</v>
      </c>
      <c r="D11" s="36" t="s">
        <v>32</v>
      </c>
      <c r="E11" s="43" t="s">
        <v>47</v>
      </c>
      <c r="F11" s="59" t="s">
        <v>151</v>
      </c>
      <c r="G11" s="45" t="s">
        <v>44</v>
      </c>
      <c r="H11" s="36">
        <v>2</v>
      </c>
      <c r="I11" s="27">
        <v>22</v>
      </c>
      <c r="J11" s="36">
        <v>2</v>
      </c>
      <c r="K11" s="27">
        <v>22</v>
      </c>
      <c r="L11" s="37">
        <f t="shared" si="0"/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8.75" customHeight="1">
      <c r="A12" s="60">
        <v>3</v>
      </c>
      <c r="B12" s="36">
        <v>8</v>
      </c>
      <c r="C12" s="47" t="s">
        <v>140</v>
      </c>
      <c r="D12" s="36">
        <v>2</v>
      </c>
      <c r="E12" s="43" t="s">
        <v>55</v>
      </c>
      <c r="F12" s="59" t="s">
        <v>127</v>
      </c>
      <c r="G12" s="45" t="s">
        <v>43</v>
      </c>
      <c r="H12" s="36">
        <v>3</v>
      </c>
      <c r="I12" s="27">
        <v>20</v>
      </c>
      <c r="J12" s="36">
        <v>4</v>
      </c>
      <c r="K12" s="27">
        <v>18</v>
      </c>
      <c r="L12" s="37">
        <f t="shared" si="0"/>
        <v>38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8.75" customHeight="1">
      <c r="A13" s="60">
        <v>4</v>
      </c>
      <c r="B13" s="36">
        <v>15</v>
      </c>
      <c r="C13" s="47" t="s">
        <v>104</v>
      </c>
      <c r="D13" s="36">
        <v>1</v>
      </c>
      <c r="E13" s="43" t="s">
        <v>47</v>
      </c>
      <c r="F13" s="44" t="s">
        <v>130</v>
      </c>
      <c r="G13" s="45" t="s">
        <v>44</v>
      </c>
      <c r="H13" s="36">
        <v>5</v>
      </c>
      <c r="I13" s="27">
        <v>16</v>
      </c>
      <c r="J13" s="36">
        <v>3</v>
      </c>
      <c r="K13" s="27">
        <v>20</v>
      </c>
      <c r="L13" s="37">
        <f t="shared" si="0"/>
        <v>36</v>
      </c>
      <c r="M13" s="35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8.75" customHeight="1">
      <c r="A14" s="60">
        <v>5</v>
      </c>
      <c r="B14" s="36">
        <v>5</v>
      </c>
      <c r="C14" s="43" t="s">
        <v>77</v>
      </c>
      <c r="D14" s="36">
        <v>1</v>
      </c>
      <c r="E14" s="43" t="s">
        <v>55</v>
      </c>
      <c r="F14" s="46" t="s">
        <v>30</v>
      </c>
      <c r="G14" s="45" t="s">
        <v>43</v>
      </c>
      <c r="H14" s="36">
        <v>4</v>
      </c>
      <c r="I14" s="27">
        <v>18</v>
      </c>
      <c r="J14" s="36">
        <v>5</v>
      </c>
      <c r="K14" s="27">
        <v>16</v>
      </c>
      <c r="L14" s="37">
        <f t="shared" si="0"/>
        <v>34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8.75" customHeight="1">
      <c r="A15" s="60">
        <v>6</v>
      </c>
      <c r="B15" s="36">
        <v>14</v>
      </c>
      <c r="C15" s="47" t="s">
        <v>139</v>
      </c>
      <c r="D15" s="36" t="s">
        <v>31</v>
      </c>
      <c r="E15" s="43" t="s">
        <v>47</v>
      </c>
      <c r="F15" s="44" t="s">
        <v>30</v>
      </c>
      <c r="G15" s="36" t="s">
        <v>42</v>
      </c>
      <c r="H15" s="56">
        <v>6</v>
      </c>
      <c r="I15" s="57">
        <v>15</v>
      </c>
      <c r="J15" s="56">
        <v>6</v>
      </c>
      <c r="K15" s="57">
        <v>15</v>
      </c>
      <c r="L15" s="37">
        <f t="shared" si="0"/>
        <v>30</v>
      </c>
    </row>
    <row r="16" spans="1:256" ht="18.75" customHeight="1">
      <c r="A16" s="60">
        <v>7</v>
      </c>
      <c r="B16" s="36">
        <v>17</v>
      </c>
      <c r="C16" s="47" t="s">
        <v>100</v>
      </c>
      <c r="D16" s="36">
        <v>3</v>
      </c>
      <c r="E16" s="43" t="s">
        <v>55</v>
      </c>
      <c r="F16" s="44" t="s">
        <v>30</v>
      </c>
      <c r="G16" s="45" t="s">
        <v>44</v>
      </c>
      <c r="H16" s="36">
        <v>7</v>
      </c>
      <c r="I16" s="27">
        <v>14</v>
      </c>
      <c r="J16" s="36">
        <v>7</v>
      </c>
      <c r="K16" s="27">
        <v>14</v>
      </c>
      <c r="L16" s="37">
        <f t="shared" si="0"/>
        <v>28</v>
      </c>
      <c r="M16" s="34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8.75" customHeight="1">
      <c r="A17" s="60">
        <v>8</v>
      </c>
      <c r="B17" s="36">
        <v>22</v>
      </c>
      <c r="C17" s="47" t="s">
        <v>99</v>
      </c>
      <c r="D17" s="36">
        <v>1</v>
      </c>
      <c r="E17" s="43" t="s">
        <v>47</v>
      </c>
      <c r="F17" s="44" t="s">
        <v>30</v>
      </c>
      <c r="G17" s="36" t="s">
        <v>43</v>
      </c>
      <c r="H17" s="36">
        <v>8</v>
      </c>
      <c r="I17" s="27">
        <v>13</v>
      </c>
      <c r="J17" s="36">
        <v>8</v>
      </c>
      <c r="K17" s="27">
        <v>13</v>
      </c>
      <c r="L17" s="37">
        <f t="shared" si="0"/>
        <v>26</v>
      </c>
      <c r="M17" s="35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8.75" customHeight="1">
      <c r="A18" s="60">
        <v>9</v>
      </c>
      <c r="B18" s="67"/>
      <c r="C18" s="67"/>
      <c r="D18" s="67"/>
      <c r="E18" s="67"/>
      <c r="F18" s="67"/>
      <c r="G18" s="45"/>
      <c r="H18" s="36"/>
      <c r="I18" s="27"/>
      <c r="J18" s="36"/>
      <c r="K18" s="27"/>
      <c r="L18" s="37"/>
      <c r="M18" s="35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8.75" customHeight="1">
      <c r="A19" s="60">
        <v>10</v>
      </c>
      <c r="B19" s="66"/>
      <c r="C19" s="66"/>
      <c r="D19" s="66"/>
      <c r="E19" s="66"/>
      <c r="F19" s="66"/>
      <c r="G19" s="36"/>
      <c r="H19" s="36"/>
      <c r="I19" s="27"/>
      <c r="J19" s="36"/>
      <c r="K19" s="27"/>
      <c r="L19" s="37"/>
      <c r="M19" s="34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:12" ht="18.75" customHeight="1">
      <c r="A20" s="60">
        <v>11</v>
      </c>
      <c r="B20" s="66"/>
      <c r="C20" s="66"/>
      <c r="D20" s="66"/>
      <c r="E20" s="66"/>
      <c r="F20" s="66"/>
      <c r="G20" s="45"/>
      <c r="H20" s="56"/>
      <c r="I20" s="57"/>
      <c r="J20" s="56"/>
      <c r="K20" s="57"/>
      <c r="L20" s="37"/>
    </row>
    <row r="21" spans="1:256" s="3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5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1"/>
      <c r="IS21" s="21"/>
      <c r="IT21" s="21"/>
      <c r="IU21" s="21"/>
      <c r="IV21" s="23"/>
    </row>
    <row r="22" spans="2:256" ht="18.75" customHeight="1">
      <c r="B22" s="32" t="s">
        <v>23</v>
      </c>
      <c r="C22" s="32"/>
      <c r="D22" s="32"/>
      <c r="E22" s="32"/>
      <c r="F22" s="32"/>
      <c r="G22" s="32"/>
      <c r="M22" s="34"/>
      <c r="N22" s="5"/>
      <c r="O22" s="1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7"/>
      <c r="ES22" s="7"/>
      <c r="ET22" s="7"/>
      <c r="EU22" s="7"/>
      <c r="EV22" s="7"/>
      <c r="EW22" s="6"/>
      <c r="EX22" s="6"/>
      <c r="EY22" s="19"/>
      <c r="EZ22" s="6"/>
      <c r="FA22" s="6"/>
      <c r="FB22" s="6"/>
      <c r="FC22" s="6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3"/>
      <c r="IS22" s="12"/>
      <c r="IT22" s="12"/>
      <c r="IU22" s="12"/>
      <c r="IV22" s="12"/>
    </row>
    <row r="23" spans="1:256" s="3" customFormat="1" ht="18.75" customHeight="1">
      <c r="A23" s="1"/>
      <c r="B23" s="32" t="s">
        <v>69</v>
      </c>
      <c r="C23" s="32"/>
      <c r="D23" s="32"/>
      <c r="E23" s="32"/>
      <c r="F23" s="32"/>
      <c r="G23" s="32"/>
      <c r="H23" s="1"/>
      <c r="I23" s="1"/>
      <c r="J23" s="1"/>
      <c r="K23" s="1"/>
      <c r="L23" s="1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1"/>
      <c r="IS23" s="21"/>
      <c r="IT23" s="21"/>
      <c r="IU23" s="21"/>
      <c r="IV23" s="23"/>
    </row>
    <row r="24" spans="2:256" ht="18.75" customHeight="1">
      <c r="B24" s="32"/>
      <c r="C24" s="32"/>
      <c r="D24" s="32"/>
      <c r="E24" s="32"/>
      <c r="F24" s="32"/>
      <c r="G24" s="32"/>
      <c r="J24"/>
      <c r="M24" s="34"/>
      <c r="N24" s="5"/>
      <c r="O24" s="1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19"/>
      <c r="EZ24" s="6"/>
      <c r="FA24" s="6"/>
      <c r="FB24" s="6"/>
      <c r="FC24" s="6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3"/>
      <c r="IS24" s="12"/>
      <c r="IT24" s="12"/>
      <c r="IU24" s="12"/>
      <c r="IV24" s="12"/>
    </row>
    <row r="25" spans="1:256" s="3" customFormat="1" ht="18.75" customHeight="1">
      <c r="A25" s="1"/>
      <c r="B25" s="32" t="s">
        <v>46</v>
      </c>
      <c r="C25" s="32"/>
      <c r="D25" s="32"/>
      <c r="E25" s="32"/>
      <c r="F25" s="32"/>
      <c r="G25" s="32"/>
      <c r="H25" s="1"/>
      <c r="I25" s="1"/>
      <c r="J25"/>
      <c r="K25" s="1"/>
      <c r="L25" s="1"/>
      <c r="M25" s="35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1"/>
      <c r="IS25" s="21"/>
      <c r="IT25" s="21"/>
      <c r="IU25" s="21"/>
      <c r="IV25" s="23"/>
    </row>
    <row r="26" spans="1:256" s="3" customFormat="1" ht="18.75" customHeight="1">
      <c r="A26" s="1"/>
      <c r="B26" s="32" t="s">
        <v>61</v>
      </c>
      <c r="C26" s="32"/>
      <c r="D26" s="32"/>
      <c r="E26" s="32"/>
      <c r="F26" s="32"/>
      <c r="G26" s="32"/>
      <c r="H26" s="1"/>
      <c r="I26" s="1"/>
      <c r="J26"/>
      <c r="K26" s="1"/>
      <c r="L26" s="1"/>
      <c r="M26" s="35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1"/>
      <c r="IS26" s="21"/>
      <c r="IT26" s="21"/>
      <c r="IU26" s="21"/>
      <c r="IV26" s="23"/>
    </row>
    <row r="27" spans="1:256" s="3" customFormat="1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0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1"/>
      <c r="IS27" s="21"/>
      <c r="IT27" s="21"/>
      <c r="IU27" s="21"/>
      <c r="IV27" s="23"/>
    </row>
    <row r="28" spans="1:256" s="3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5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1"/>
      <c r="IS28" s="21"/>
      <c r="IT28" s="21"/>
      <c r="IU28" s="21"/>
      <c r="IV28" s="23"/>
    </row>
    <row r="29" spans="1:256" s="3" customFormat="1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0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1"/>
      <c r="IS29" s="21"/>
      <c r="IT29" s="21"/>
      <c r="IU29" s="21"/>
      <c r="IV29" s="23"/>
    </row>
    <row r="30" spans="13:256" ht="18.75" customHeight="1">
      <c r="M30" s="34"/>
      <c r="N30" s="5"/>
      <c r="O30" s="1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7"/>
      <c r="ES30" s="7"/>
      <c r="ET30" s="7"/>
      <c r="EU30" s="7"/>
      <c r="EV30" s="7"/>
      <c r="EW30" s="6"/>
      <c r="EX30" s="6"/>
      <c r="EY30" s="19"/>
      <c r="EZ30" s="6"/>
      <c r="FA30" s="6"/>
      <c r="FB30" s="6"/>
      <c r="FC30" s="6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3"/>
      <c r="IS30" s="12"/>
      <c r="IT30" s="12"/>
      <c r="IU30" s="12"/>
      <c r="IV30" s="12"/>
    </row>
    <row r="31" spans="1:256" s="3" customFormat="1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5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1"/>
      <c r="IS31" s="21"/>
      <c r="IT31" s="21"/>
      <c r="IU31" s="21"/>
      <c r="IV31" s="23"/>
    </row>
    <row r="32" spans="1:256" s="3" customFormat="1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5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1"/>
      <c r="IS32" s="21"/>
      <c r="IT32" s="21"/>
      <c r="IU32" s="21"/>
      <c r="IV32" s="23"/>
    </row>
    <row r="33" spans="13:256" ht="18.75" customHeight="1">
      <c r="M33" s="6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5"/>
      <c r="DY33" s="5"/>
      <c r="DZ33" s="5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7"/>
      <c r="ES33" s="7"/>
      <c r="ET33" s="7"/>
      <c r="EU33" s="7"/>
      <c r="EV33" s="7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3:256" ht="18.75" customHeight="1">
      <c r="M34" s="6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5"/>
      <c r="DY34" s="5"/>
      <c r="DZ34" s="5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7"/>
      <c r="ES34" s="7"/>
      <c r="ET34" s="7"/>
      <c r="EU34" s="7"/>
      <c r="EV34" s="7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3:256" ht="18.75" customHeight="1">
      <c r="M35" s="6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5"/>
      <c r="DY35" s="5"/>
      <c r="DZ35" s="5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7"/>
      <c r="ES35" s="7"/>
      <c r="ET35" s="7"/>
      <c r="EU35" s="7"/>
      <c r="EV35" s="7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ht="18.75" customHeight="1"/>
    <row r="37" ht="18.75" customHeight="1"/>
    <row r="38" ht="18.75" customHeight="1"/>
    <row r="42" spans="14:152" ht="12.75">
      <c r="N42" s="1"/>
      <c r="DT42"/>
      <c r="DU42"/>
      <c r="DV42"/>
      <c r="DX42" s="1"/>
      <c r="DY42" s="1"/>
      <c r="DZ42" s="1"/>
      <c r="EN42" s="2"/>
      <c r="EO42" s="2"/>
      <c r="EP42" s="2"/>
      <c r="EQ42" s="2"/>
      <c r="ES42" s="1"/>
      <c r="ET42" s="1"/>
      <c r="EU42" s="1"/>
      <c r="EV42" s="1"/>
    </row>
    <row r="43" spans="14:152" ht="12.75">
      <c r="N43" s="1"/>
      <c r="DT43"/>
      <c r="DU43"/>
      <c r="DV43"/>
      <c r="DX43" s="1"/>
      <c r="DY43" s="1"/>
      <c r="DZ43" s="1"/>
      <c r="EN43" s="2"/>
      <c r="EO43" s="2"/>
      <c r="EP43" s="2"/>
      <c r="EQ43" s="2"/>
      <c r="ES43" s="1"/>
      <c r="ET43" s="1"/>
      <c r="EU43" s="1"/>
      <c r="EV43" s="1"/>
    </row>
    <row r="44" spans="14:152" ht="12.75">
      <c r="N44" s="1"/>
      <c r="DT44"/>
      <c r="DU44"/>
      <c r="DV44"/>
      <c r="DX44" s="1"/>
      <c r="DY44" s="1"/>
      <c r="DZ44" s="1"/>
      <c r="EN44" s="2"/>
      <c r="EO44" s="2"/>
      <c r="EP44" s="2"/>
      <c r="EQ44" s="2"/>
      <c r="ES44" s="1"/>
      <c r="ET44" s="1"/>
      <c r="EU44" s="1"/>
      <c r="EV44" s="1"/>
    </row>
    <row r="48" spans="8:12" ht="15.75">
      <c r="H48" s="32"/>
      <c r="I48" s="32"/>
      <c r="J48" s="32"/>
      <c r="K48" s="32"/>
      <c r="L48" s="32"/>
    </row>
    <row r="49" spans="8:12" ht="15.75">
      <c r="H49" s="32"/>
      <c r="I49" s="32"/>
      <c r="J49" s="32"/>
      <c r="K49" s="32"/>
      <c r="L49" s="32"/>
    </row>
    <row r="50" spans="2:12" ht="15.75">
      <c r="B50" s="75">
        <v>111</v>
      </c>
      <c r="C50" s="76" t="s">
        <v>188</v>
      </c>
      <c r="D50" s="75" t="s">
        <v>32</v>
      </c>
      <c r="E50" s="76" t="s">
        <v>106</v>
      </c>
      <c r="F50" s="80" t="s">
        <v>30</v>
      </c>
      <c r="H50" s="33"/>
      <c r="I50" s="32"/>
      <c r="J50" s="32"/>
      <c r="K50" s="32"/>
      <c r="L50" s="32"/>
    </row>
    <row r="51" spans="2:12" ht="15.75">
      <c r="B51" s="75">
        <v>39</v>
      </c>
      <c r="C51" s="76" t="s">
        <v>33</v>
      </c>
      <c r="D51" s="75" t="s">
        <v>32</v>
      </c>
      <c r="E51" s="76" t="s">
        <v>36</v>
      </c>
      <c r="F51" s="80" t="s">
        <v>93</v>
      </c>
      <c r="H51" s="32"/>
      <c r="I51" s="32"/>
      <c r="J51" s="32"/>
      <c r="K51" s="32"/>
      <c r="L51" s="32"/>
    </row>
    <row r="52" spans="2:12" ht="15.75">
      <c r="B52" s="75">
        <v>44</v>
      </c>
      <c r="C52" s="76" t="s">
        <v>185</v>
      </c>
      <c r="D52" s="75">
        <v>1</v>
      </c>
      <c r="E52" s="76" t="s">
        <v>182</v>
      </c>
      <c r="F52" s="80" t="s">
        <v>30</v>
      </c>
      <c r="H52" s="32"/>
      <c r="I52" s="32"/>
      <c r="J52" s="32"/>
      <c r="K52" s="32"/>
      <c r="L52" s="32"/>
    </row>
    <row r="53" spans="2:6" ht="15.75">
      <c r="B53" s="75">
        <v>222</v>
      </c>
      <c r="C53" s="76" t="s">
        <v>218</v>
      </c>
      <c r="D53" s="75">
        <v>1</v>
      </c>
      <c r="E53" s="76" t="s">
        <v>162</v>
      </c>
      <c r="F53" s="80" t="s">
        <v>30</v>
      </c>
    </row>
    <row r="54" spans="2:6" ht="15.75">
      <c r="B54" s="75">
        <v>11</v>
      </c>
      <c r="C54" s="79" t="s">
        <v>141</v>
      </c>
      <c r="D54" s="75">
        <v>1</v>
      </c>
      <c r="E54" s="76" t="s">
        <v>117</v>
      </c>
      <c r="F54" s="80" t="s">
        <v>30</v>
      </c>
    </row>
    <row r="55" spans="2:6" ht="15.75">
      <c r="B55" s="75">
        <v>9</v>
      </c>
      <c r="C55" s="76" t="s">
        <v>190</v>
      </c>
      <c r="D55" s="75" t="s">
        <v>32</v>
      </c>
      <c r="E55" s="76" t="s">
        <v>37</v>
      </c>
      <c r="F55" s="77" t="s">
        <v>30</v>
      </c>
    </row>
    <row r="56" spans="2:6" ht="15.75">
      <c r="B56" s="75">
        <v>115</v>
      </c>
      <c r="C56" s="76" t="s">
        <v>186</v>
      </c>
      <c r="D56" s="75" t="s">
        <v>187</v>
      </c>
      <c r="E56" s="76" t="s">
        <v>106</v>
      </c>
      <c r="F56" s="77" t="s">
        <v>169</v>
      </c>
    </row>
    <row r="57" spans="2:6" ht="15.75">
      <c r="B57" s="75">
        <v>1</v>
      </c>
      <c r="C57" s="76" t="s">
        <v>215</v>
      </c>
      <c r="D57" s="75">
        <v>2</v>
      </c>
      <c r="E57" s="76" t="s">
        <v>38</v>
      </c>
      <c r="F57" s="80" t="s">
        <v>30</v>
      </c>
    </row>
    <row r="58" spans="2:6" ht="15.75">
      <c r="B58" s="75">
        <v>11</v>
      </c>
      <c r="C58" s="76" t="s">
        <v>142</v>
      </c>
      <c r="D58" s="75">
        <v>2</v>
      </c>
      <c r="E58" s="76" t="s">
        <v>131</v>
      </c>
      <c r="F58" s="80" t="s">
        <v>30</v>
      </c>
    </row>
    <row r="59" spans="2:6" ht="15.75">
      <c r="B59" s="75">
        <v>33</v>
      </c>
      <c r="C59" s="76" t="s">
        <v>192</v>
      </c>
      <c r="D59" s="75" t="s">
        <v>31</v>
      </c>
      <c r="E59" s="76" t="s">
        <v>38</v>
      </c>
      <c r="F59" s="80" t="s">
        <v>30</v>
      </c>
    </row>
    <row r="60" spans="2:6" ht="15.75">
      <c r="B60" s="75">
        <v>4</v>
      </c>
      <c r="C60" s="76" t="s">
        <v>92</v>
      </c>
      <c r="D60" s="75">
        <v>1</v>
      </c>
      <c r="E60" s="76" t="s">
        <v>182</v>
      </c>
      <c r="F60" s="85" t="s">
        <v>151</v>
      </c>
    </row>
    <row r="61" spans="2:6" ht="15.75">
      <c r="B61" s="75">
        <v>44</v>
      </c>
      <c r="C61" s="76" t="s">
        <v>185</v>
      </c>
      <c r="D61" s="75">
        <v>1</v>
      </c>
      <c r="E61" s="76" t="s">
        <v>182</v>
      </c>
      <c r="F61" s="80" t="s">
        <v>30</v>
      </c>
    </row>
    <row r="62" spans="2:6" ht="15.75">
      <c r="B62" s="75">
        <v>222</v>
      </c>
      <c r="C62" s="76" t="s">
        <v>218</v>
      </c>
      <c r="D62" s="75">
        <v>1</v>
      </c>
      <c r="E62" s="76" t="s">
        <v>162</v>
      </c>
      <c r="F62" s="80" t="s">
        <v>30</v>
      </c>
    </row>
    <row r="63" spans="2:6" ht="15.75">
      <c r="B63" s="75">
        <v>11</v>
      </c>
      <c r="C63" s="79" t="s">
        <v>141</v>
      </c>
      <c r="D63" s="75">
        <v>1</v>
      </c>
      <c r="E63" s="76" t="s">
        <v>117</v>
      </c>
      <c r="F63" s="80" t="s">
        <v>30</v>
      </c>
    </row>
    <row r="64" spans="2:6" ht="15.75">
      <c r="B64" s="75">
        <v>9</v>
      </c>
      <c r="C64" s="76" t="s">
        <v>190</v>
      </c>
      <c r="D64" s="75" t="s">
        <v>32</v>
      </c>
      <c r="E64" s="76" t="s">
        <v>37</v>
      </c>
      <c r="F64" s="77" t="s">
        <v>30</v>
      </c>
    </row>
    <row r="65" ht="15.75">
      <c r="M65" s="31"/>
    </row>
    <row r="66" ht="15.75">
      <c r="M66" s="32"/>
    </row>
    <row r="67" ht="15.75">
      <c r="M67" s="31"/>
    </row>
    <row r="68" ht="15.75">
      <c r="M68" s="31"/>
    </row>
    <row r="69" ht="15.75">
      <c r="M69" s="32"/>
    </row>
  </sheetData>
  <sheetProtection formatCells="0" formatColumns="0" formatRows="0" insertColumns="0" insertRows="0" insertHyperlinks="0" deleteColumns="0" deleteRows="0" autoFilter="0" pivotTables="0"/>
  <mergeCells count="20">
    <mergeCell ref="F7:F9"/>
    <mergeCell ref="K8:K9"/>
    <mergeCell ref="G7:G9"/>
    <mergeCell ref="J8:J9"/>
    <mergeCell ref="M1:M4"/>
    <mergeCell ref="A2:K2"/>
    <mergeCell ref="A3:K3"/>
    <mergeCell ref="A4:L4"/>
    <mergeCell ref="A5:L5"/>
    <mergeCell ref="C7:C9"/>
    <mergeCell ref="E7:E9"/>
    <mergeCell ref="L7:L9"/>
    <mergeCell ref="M7:M9"/>
    <mergeCell ref="D7:D9"/>
    <mergeCell ref="A7:A9"/>
    <mergeCell ref="B7:B9"/>
    <mergeCell ref="H8:H9"/>
    <mergeCell ref="I8:I9"/>
    <mergeCell ref="H7:I7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4 J16:J1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J18:J19 H16:H19 H10:H1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0">
      <selection activeCell="D74" sqref="D74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40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customHeight="1">
      <c r="A2" s="104" t="s">
        <v>239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28"/>
    </row>
    <row r="3" spans="1:12" ht="15.75" customHeight="1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9"/>
    </row>
    <row r="4" spans="1:12" ht="15.75" customHeight="1">
      <c r="A4" s="105" t="s">
        <v>238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.75">
      <c r="A5" s="107" t="s">
        <v>84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93" t="s">
        <v>22</v>
      </c>
      <c r="B7" s="93" t="s">
        <v>0</v>
      </c>
      <c r="C7" s="93" t="s">
        <v>1</v>
      </c>
      <c r="D7" s="93" t="s">
        <v>28</v>
      </c>
      <c r="E7" s="93" t="s">
        <v>25</v>
      </c>
      <c r="F7" s="93" t="s">
        <v>26</v>
      </c>
      <c r="G7" s="93" t="s">
        <v>2</v>
      </c>
      <c r="H7" s="93" t="s">
        <v>3</v>
      </c>
      <c r="I7" s="95"/>
      <c r="J7" s="93" t="s">
        <v>4</v>
      </c>
      <c r="K7" s="95"/>
      <c r="L7" s="96" t="s">
        <v>29</v>
      </c>
    </row>
    <row r="8" spans="1:12" ht="12.75">
      <c r="A8" s="94"/>
      <c r="B8" s="93"/>
      <c r="C8" s="93"/>
      <c r="D8" s="94"/>
      <c r="E8" s="94"/>
      <c r="F8" s="93"/>
      <c r="G8" s="94"/>
      <c r="H8" s="93" t="s">
        <v>11</v>
      </c>
      <c r="I8" s="100" t="s">
        <v>24</v>
      </c>
      <c r="J8" s="93" t="s">
        <v>11</v>
      </c>
      <c r="K8" s="100" t="s">
        <v>24</v>
      </c>
      <c r="L8" s="96"/>
    </row>
    <row r="9" spans="1:12" ht="27.75" customHeight="1">
      <c r="A9" s="94"/>
      <c r="B9" s="93"/>
      <c r="C9" s="93"/>
      <c r="D9" s="94"/>
      <c r="E9" s="94"/>
      <c r="F9" s="93"/>
      <c r="G9" s="94"/>
      <c r="H9" s="94"/>
      <c r="I9" s="101"/>
      <c r="J9" s="94"/>
      <c r="K9" s="101"/>
      <c r="L9" s="96"/>
    </row>
    <row r="10" spans="1:12" ht="15.75" customHeight="1">
      <c r="A10" s="38">
        <v>1</v>
      </c>
      <c r="B10" s="36">
        <v>5</v>
      </c>
      <c r="C10" s="43" t="s">
        <v>143</v>
      </c>
      <c r="D10" s="36" t="s">
        <v>32</v>
      </c>
      <c r="E10" s="43" t="s">
        <v>36</v>
      </c>
      <c r="F10" s="46" t="s">
        <v>30</v>
      </c>
      <c r="G10" s="45" t="s">
        <v>44</v>
      </c>
      <c r="H10" s="58">
        <v>1</v>
      </c>
      <c r="I10" s="27">
        <v>25</v>
      </c>
      <c r="J10" s="36">
        <v>1</v>
      </c>
      <c r="K10" s="27">
        <v>25</v>
      </c>
      <c r="L10" s="37">
        <f aca="true" t="shared" si="0" ref="L10:L17">I10+K10</f>
        <v>50</v>
      </c>
    </row>
    <row r="11" spans="1:12" ht="15.75" customHeight="1">
      <c r="A11" s="38">
        <v>2</v>
      </c>
      <c r="B11" s="36">
        <v>30</v>
      </c>
      <c r="C11" s="43" t="s">
        <v>53</v>
      </c>
      <c r="D11" s="36" t="s">
        <v>32</v>
      </c>
      <c r="E11" s="43" t="s">
        <v>37</v>
      </c>
      <c r="F11" s="44" t="s">
        <v>30</v>
      </c>
      <c r="G11" s="45" t="s">
        <v>43</v>
      </c>
      <c r="H11" s="58">
        <v>2</v>
      </c>
      <c r="I11" s="27">
        <v>22</v>
      </c>
      <c r="J11" s="36">
        <v>2</v>
      </c>
      <c r="K11" s="27">
        <v>22</v>
      </c>
      <c r="L11" s="37">
        <f t="shared" si="0"/>
        <v>44</v>
      </c>
    </row>
    <row r="12" spans="1:12" ht="15.75" customHeight="1">
      <c r="A12" s="38">
        <v>3</v>
      </c>
      <c r="B12" s="36">
        <v>22</v>
      </c>
      <c r="C12" s="47" t="s">
        <v>99</v>
      </c>
      <c r="D12" s="36">
        <v>1</v>
      </c>
      <c r="E12" s="43" t="s">
        <v>47</v>
      </c>
      <c r="F12" s="46" t="s">
        <v>30</v>
      </c>
      <c r="G12" s="36" t="s">
        <v>43</v>
      </c>
      <c r="H12" s="58">
        <v>4</v>
      </c>
      <c r="I12" s="27">
        <v>18</v>
      </c>
      <c r="J12" s="36">
        <v>3</v>
      </c>
      <c r="K12" s="27">
        <v>20</v>
      </c>
      <c r="L12" s="37">
        <f t="shared" si="0"/>
        <v>38</v>
      </c>
    </row>
    <row r="13" spans="1:12" ht="15.75" customHeight="1">
      <c r="A13" s="38">
        <v>4</v>
      </c>
      <c r="B13" s="36">
        <v>92</v>
      </c>
      <c r="C13" s="43" t="s">
        <v>48</v>
      </c>
      <c r="D13" s="36" t="s">
        <v>31</v>
      </c>
      <c r="E13" s="43" t="s">
        <v>54</v>
      </c>
      <c r="F13" s="46" t="s">
        <v>30</v>
      </c>
      <c r="G13" s="36" t="s">
        <v>40</v>
      </c>
      <c r="H13" s="58">
        <v>3</v>
      </c>
      <c r="I13" s="27">
        <v>20</v>
      </c>
      <c r="J13" s="36">
        <v>4</v>
      </c>
      <c r="K13" s="27">
        <v>18</v>
      </c>
      <c r="L13" s="37">
        <f t="shared" si="0"/>
        <v>38</v>
      </c>
    </row>
    <row r="14" spans="1:12" ht="15.75" customHeight="1">
      <c r="A14" s="38">
        <v>5</v>
      </c>
      <c r="B14" s="36">
        <v>69</v>
      </c>
      <c r="C14" s="43" t="s">
        <v>94</v>
      </c>
      <c r="D14" s="36" t="s">
        <v>31</v>
      </c>
      <c r="E14" s="43" t="s">
        <v>37</v>
      </c>
      <c r="F14" s="46" t="s">
        <v>30</v>
      </c>
      <c r="G14" s="36" t="s">
        <v>40</v>
      </c>
      <c r="H14" s="58">
        <v>5</v>
      </c>
      <c r="I14" s="27">
        <v>16</v>
      </c>
      <c r="J14" s="36">
        <v>5</v>
      </c>
      <c r="K14" s="27">
        <v>16</v>
      </c>
      <c r="L14" s="37">
        <f t="shared" si="0"/>
        <v>32</v>
      </c>
    </row>
    <row r="15" spans="1:12" ht="15.75" customHeight="1">
      <c r="A15" s="38">
        <v>6</v>
      </c>
      <c r="B15" s="36">
        <v>87</v>
      </c>
      <c r="C15" s="47" t="s">
        <v>101</v>
      </c>
      <c r="D15" s="36" t="s">
        <v>31</v>
      </c>
      <c r="E15" s="43" t="s">
        <v>37</v>
      </c>
      <c r="F15" s="46" t="s">
        <v>30</v>
      </c>
      <c r="G15" s="36" t="s">
        <v>40</v>
      </c>
      <c r="H15" s="58">
        <v>6</v>
      </c>
      <c r="I15" s="27">
        <v>15</v>
      </c>
      <c r="J15" s="36">
        <v>6</v>
      </c>
      <c r="K15" s="27">
        <v>15</v>
      </c>
      <c r="L15" s="37">
        <f t="shared" si="0"/>
        <v>30</v>
      </c>
    </row>
    <row r="16" spans="1:12" ht="15.75" customHeight="1">
      <c r="A16" s="38">
        <v>7</v>
      </c>
      <c r="B16" s="36">
        <v>43</v>
      </c>
      <c r="C16" s="43" t="s">
        <v>243</v>
      </c>
      <c r="D16" s="36" t="s">
        <v>31</v>
      </c>
      <c r="E16" s="43" t="s">
        <v>36</v>
      </c>
      <c r="F16" s="46" t="s">
        <v>30</v>
      </c>
      <c r="G16" s="45" t="s">
        <v>44</v>
      </c>
      <c r="H16" s="58">
        <v>8</v>
      </c>
      <c r="I16" s="27">
        <v>13</v>
      </c>
      <c r="J16" s="36">
        <v>7</v>
      </c>
      <c r="K16" s="27">
        <v>14</v>
      </c>
      <c r="L16" s="37">
        <f t="shared" si="0"/>
        <v>27</v>
      </c>
    </row>
    <row r="17" spans="1:12" ht="15.75" customHeight="1">
      <c r="A17" s="38">
        <v>8</v>
      </c>
      <c r="B17" s="36">
        <v>55</v>
      </c>
      <c r="C17" s="43" t="s">
        <v>204</v>
      </c>
      <c r="D17" s="36" t="s">
        <v>31</v>
      </c>
      <c r="E17" s="43" t="s">
        <v>36</v>
      </c>
      <c r="F17" s="46" t="s">
        <v>30</v>
      </c>
      <c r="G17" s="45" t="s">
        <v>41</v>
      </c>
      <c r="H17" s="58">
        <v>7</v>
      </c>
      <c r="I17" s="27">
        <v>14</v>
      </c>
      <c r="J17" s="36">
        <v>8</v>
      </c>
      <c r="K17" s="27">
        <v>13</v>
      </c>
      <c r="L17" s="37">
        <f t="shared" si="0"/>
        <v>27</v>
      </c>
    </row>
    <row r="18" spans="1:12" ht="15.75" customHeight="1">
      <c r="A18" s="38">
        <v>9</v>
      </c>
      <c r="B18" s="36">
        <v>96</v>
      </c>
      <c r="C18" s="43" t="s">
        <v>244</v>
      </c>
      <c r="D18" s="36" t="s">
        <v>31</v>
      </c>
      <c r="E18" s="43" t="s">
        <v>37</v>
      </c>
      <c r="F18" s="46" t="s">
        <v>30</v>
      </c>
      <c r="G18" s="45" t="s">
        <v>44</v>
      </c>
      <c r="H18" s="58">
        <v>11</v>
      </c>
      <c r="I18" s="27">
        <v>10</v>
      </c>
      <c r="J18" s="36">
        <v>9</v>
      </c>
      <c r="K18" s="27">
        <v>12</v>
      </c>
      <c r="L18" s="37">
        <f>I18+K18</f>
        <v>22</v>
      </c>
    </row>
    <row r="19" spans="1:12" ht="15.75" customHeight="1">
      <c r="A19" s="38">
        <v>10</v>
      </c>
      <c r="B19" s="36">
        <v>8</v>
      </c>
      <c r="C19" s="43" t="s">
        <v>206</v>
      </c>
      <c r="D19" s="36" t="s">
        <v>31</v>
      </c>
      <c r="E19" s="43" t="s">
        <v>207</v>
      </c>
      <c r="F19" s="44" t="s">
        <v>30</v>
      </c>
      <c r="G19" s="45" t="s">
        <v>44</v>
      </c>
      <c r="H19" s="58">
        <v>10</v>
      </c>
      <c r="I19" s="27">
        <v>11</v>
      </c>
      <c r="J19" s="36">
        <v>10</v>
      </c>
      <c r="K19" s="27">
        <v>11</v>
      </c>
      <c r="L19" s="37">
        <f>I19+K19</f>
        <v>22</v>
      </c>
    </row>
    <row r="20" spans="1:12" ht="15.75" customHeight="1">
      <c r="A20" s="38">
        <v>11</v>
      </c>
      <c r="B20" s="36">
        <v>89</v>
      </c>
      <c r="C20" s="43" t="s">
        <v>203</v>
      </c>
      <c r="D20" s="36" t="s">
        <v>31</v>
      </c>
      <c r="E20" s="43" t="s">
        <v>55</v>
      </c>
      <c r="F20" s="46" t="s">
        <v>30</v>
      </c>
      <c r="G20" s="36" t="s">
        <v>40</v>
      </c>
      <c r="H20" s="58">
        <v>9</v>
      </c>
      <c r="I20" s="27">
        <v>12</v>
      </c>
      <c r="J20" s="36">
        <v>12</v>
      </c>
      <c r="K20" s="27">
        <v>9</v>
      </c>
      <c r="L20" s="37">
        <f>I20+K20</f>
        <v>21</v>
      </c>
    </row>
    <row r="21" spans="1:12" ht="15.75" customHeight="1">
      <c r="A21" s="38">
        <v>12</v>
      </c>
      <c r="B21" s="36">
        <v>7</v>
      </c>
      <c r="C21" s="47" t="s">
        <v>208</v>
      </c>
      <c r="D21" s="36" t="s">
        <v>31</v>
      </c>
      <c r="E21" s="43" t="s">
        <v>47</v>
      </c>
      <c r="F21" s="46" t="s">
        <v>30</v>
      </c>
      <c r="G21" s="45" t="s">
        <v>42</v>
      </c>
      <c r="H21" s="58">
        <v>12</v>
      </c>
      <c r="I21" s="27">
        <v>9</v>
      </c>
      <c r="J21" s="36">
        <v>11</v>
      </c>
      <c r="K21" s="27">
        <v>10</v>
      </c>
      <c r="L21" s="37">
        <f>I21+K21</f>
        <v>19</v>
      </c>
    </row>
    <row r="22" spans="1:12" ht="15.75" customHeight="1">
      <c r="A22" s="38">
        <v>13</v>
      </c>
      <c r="B22" s="65"/>
      <c r="C22" s="65"/>
      <c r="D22" s="65"/>
      <c r="E22" s="65"/>
      <c r="F22" s="65"/>
      <c r="G22" s="65"/>
      <c r="H22" s="58"/>
      <c r="I22" s="27"/>
      <c r="J22" s="36"/>
      <c r="K22" s="27"/>
      <c r="L22" s="37"/>
    </row>
    <row r="23" spans="1:12" ht="15.75" customHeight="1">
      <c r="A23" s="38">
        <v>14</v>
      </c>
      <c r="B23" s="65"/>
      <c r="C23" s="65"/>
      <c r="D23" s="65"/>
      <c r="E23" s="65"/>
      <c r="F23" s="65"/>
      <c r="G23" s="65"/>
      <c r="H23" s="58"/>
      <c r="I23" s="27"/>
      <c r="J23" s="36"/>
      <c r="K23" s="27"/>
      <c r="L23" s="37"/>
    </row>
    <row r="24" spans="1:12" ht="15.75" customHeight="1">
      <c r="A24" s="38">
        <v>15</v>
      </c>
      <c r="B24" s="65"/>
      <c r="C24" s="65"/>
      <c r="D24" s="65"/>
      <c r="E24" s="65"/>
      <c r="F24" s="65"/>
      <c r="G24" s="65"/>
      <c r="H24" s="58"/>
      <c r="I24" s="27"/>
      <c r="J24" s="36"/>
      <c r="K24" s="27"/>
      <c r="L24" s="37"/>
    </row>
    <row r="25" spans="1:12" ht="15.75" customHeight="1">
      <c r="A25" s="38">
        <v>16</v>
      </c>
      <c r="B25" s="65"/>
      <c r="C25" s="65"/>
      <c r="D25" s="65"/>
      <c r="E25" s="65"/>
      <c r="F25" s="65"/>
      <c r="G25" s="65"/>
      <c r="H25" s="58"/>
      <c r="I25" s="27"/>
      <c r="J25" s="36"/>
      <c r="K25" s="27"/>
      <c r="L25" s="37"/>
    </row>
    <row r="26" spans="1:12" ht="15.75" customHeight="1">
      <c r="A26" s="38">
        <v>17</v>
      </c>
      <c r="B26" s="65"/>
      <c r="C26" s="65"/>
      <c r="D26" s="65"/>
      <c r="E26" s="65"/>
      <c r="F26" s="65"/>
      <c r="G26" s="65"/>
      <c r="H26" s="58"/>
      <c r="I26" s="27"/>
      <c r="J26" s="36"/>
      <c r="K26" s="27"/>
      <c r="L26" s="37"/>
    </row>
    <row r="27" spans="1:12" ht="15.75" customHeight="1">
      <c r="A27" s="38">
        <v>18</v>
      </c>
      <c r="B27" s="65"/>
      <c r="C27" s="65"/>
      <c r="D27" s="65"/>
      <c r="E27" s="65"/>
      <c r="F27" s="65"/>
      <c r="G27" s="65"/>
      <c r="H27" s="58"/>
      <c r="I27" s="27"/>
      <c r="J27" s="36"/>
      <c r="K27" s="27"/>
      <c r="L27" s="37"/>
    </row>
    <row r="28" ht="15.75" customHeight="1"/>
    <row r="29" spans="2:12" ht="15.75" customHeight="1">
      <c r="B29" s="32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5.75" customHeight="1">
      <c r="B30" s="32" t="s">
        <v>69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5.75" customHeight="1">
      <c r="B31" s="32" t="s">
        <v>46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15.75">
      <c r="B32" s="32" t="s">
        <v>61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7" ht="15.75">
      <c r="M37" s="31"/>
    </row>
    <row r="38" ht="15.75">
      <c r="M38" s="32"/>
    </row>
    <row r="39" ht="15.75">
      <c r="H39" s="31"/>
    </row>
    <row r="40" ht="15.75">
      <c r="H40" s="32"/>
    </row>
    <row r="67" spans="2:7" ht="15.75">
      <c r="B67" s="75">
        <v>99</v>
      </c>
      <c r="C67" s="76" t="s">
        <v>219</v>
      </c>
      <c r="D67" s="75" t="s">
        <v>32</v>
      </c>
      <c r="E67" s="76" t="s">
        <v>159</v>
      </c>
      <c r="F67" s="77" t="s">
        <v>30</v>
      </c>
      <c r="G67" s="78" t="s">
        <v>44</v>
      </c>
    </row>
    <row r="68" spans="2:7" ht="15.75">
      <c r="B68" s="75">
        <v>11</v>
      </c>
      <c r="C68" s="79" t="s">
        <v>200</v>
      </c>
      <c r="D68" s="75">
        <v>1</v>
      </c>
      <c r="E68" s="76" t="s">
        <v>117</v>
      </c>
      <c r="F68" s="80" t="s">
        <v>30</v>
      </c>
      <c r="G68" s="78" t="s">
        <v>44</v>
      </c>
    </row>
    <row r="69" spans="2:7" ht="15.75">
      <c r="B69" s="75">
        <v>84</v>
      </c>
      <c r="C69" s="76" t="s">
        <v>201</v>
      </c>
      <c r="D69" s="75" t="s">
        <v>31</v>
      </c>
      <c r="E69" s="76" t="s">
        <v>38</v>
      </c>
      <c r="F69" s="77" t="s">
        <v>30</v>
      </c>
      <c r="G69" s="78" t="s">
        <v>42</v>
      </c>
    </row>
    <row r="70" spans="2:7" ht="15.75">
      <c r="B70" s="75">
        <v>65</v>
      </c>
      <c r="C70" s="76" t="s">
        <v>111</v>
      </c>
      <c r="D70" s="75" t="s">
        <v>31</v>
      </c>
      <c r="E70" s="76" t="s">
        <v>37</v>
      </c>
      <c r="F70" s="77" t="s">
        <v>30</v>
      </c>
      <c r="G70" s="75" t="s">
        <v>40</v>
      </c>
    </row>
    <row r="71" spans="2:7" ht="15.75">
      <c r="B71" s="75">
        <v>49</v>
      </c>
      <c r="C71" s="76" t="s">
        <v>198</v>
      </c>
      <c r="D71" s="75" t="s">
        <v>31</v>
      </c>
      <c r="E71" s="76" t="s">
        <v>199</v>
      </c>
      <c r="F71" s="77" t="s">
        <v>30</v>
      </c>
      <c r="G71" s="75" t="s">
        <v>40</v>
      </c>
    </row>
    <row r="72" spans="2:7" ht="15.75">
      <c r="B72" s="75">
        <v>52</v>
      </c>
      <c r="C72" s="76" t="s">
        <v>202</v>
      </c>
      <c r="D72" s="75" t="s">
        <v>31</v>
      </c>
      <c r="E72" s="76" t="s">
        <v>37</v>
      </c>
      <c r="F72" s="77" t="s">
        <v>30</v>
      </c>
      <c r="G72" s="75" t="s">
        <v>40</v>
      </c>
    </row>
    <row r="73" spans="2:7" ht="15.75">
      <c r="B73" s="75">
        <v>73</v>
      </c>
      <c r="C73" s="76" t="s">
        <v>220</v>
      </c>
      <c r="D73" s="75">
        <v>2</v>
      </c>
      <c r="E73" s="76" t="s">
        <v>38</v>
      </c>
      <c r="F73" s="80" t="s">
        <v>30</v>
      </c>
      <c r="G73" s="78" t="s">
        <v>43</v>
      </c>
    </row>
    <row r="74" spans="2:7" ht="15.75">
      <c r="B74" s="75">
        <v>59</v>
      </c>
      <c r="C74" s="76" t="s">
        <v>102</v>
      </c>
      <c r="D74" s="75" t="s">
        <v>31</v>
      </c>
      <c r="E74" s="76" t="s">
        <v>37</v>
      </c>
      <c r="F74" s="77" t="s">
        <v>30</v>
      </c>
      <c r="G74" s="75" t="s">
        <v>40</v>
      </c>
    </row>
    <row r="75" spans="2:7" ht="15.75">
      <c r="B75" s="75">
        <v>42</v>
      </c>
      <c r="C75" s="76" t="s">
        <v>110</v>
      </c>
      <c r="D75" s="75" t="s">
        <v>35</v>
      </c>
      <c r="E75" s="76" t="s">
        <v>37</v>
      </c>
      <c r="F75" s="77" t="s">
        <v>30</v>
      </c>
      <c r="G75" s="75" t="s">
        <v>40</v>
      </c>
    </row>
    <row r="76" spans="2:7" ht="15.75">
      <c r="B76" s="75">
        <v>99</v>
      </c>
      <c r="C76" s="76" t="s">
        <v>219</v>
      </c>
      <c r="D76" s="75" t="s">
        <v>32</v>
      </c>
      <c r="E76" s="76" t="s">
        <v>159</v>
      </c>
      <c r="F76" s="77" t="s">
        <v>30</v>
      </c>
      <c r="G76" s="75" t="s">
        <v>40</v>
      </c>
    </row>
    <row r="77" spans="2:7" ht="15.75">
      <c r="B77" s="75">
        <v>11</v>
      </c>
      <c r="C77" s="79" t="s">
        <v>200</v>
      </c>
      <c r="D77" s="75">
        <v>1</v>
      </c>
      <c r="E77" s="76" t="s">
        <v>117</v>
      </c>
      <c r="F77" s="77" t="s">
        <v>30</v>
      </c>
      <c r="G77" s="75" t="s">
        <v>40</v>
      </c>
    </row>
    <row r="78" spans="2:7" ht="15.75">
      <c r="B78" s="75">
        <v>84</v>
      </c>
      <c r="C78" s="76" t="s">
        <v>201</v>
      </c>
      <c r="D78" s="75" t="s">
        <v>31</v>
      </c>
      <c r="E78" s="76" t="s">
        <v>38</v>
      </c>
      <c r="F78" s="77" t="s">
        <v>30</v>
      </c>
      <c r="G78" s="75" t="s">
        <v>40</v>
      </c>
    </row>
  </sheetData>
  <sheetProtection/>
  <mergeCells count="18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G7:G9"/>
    <mergeCell ref="H7:I7"/>
    <mergeCell ref="J7:K7"/>
    <mergeCell ref="L7:L9"/>
    <mergeCell ref="H8:H9"/>
    <mergeCell ref="I8:I9"/>
    <mergeCell ref="J8:J9"/>
    <mergeCell ref="K8:K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7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9">
      <selection activeCell="I26" sqref="I26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8.421875" style="0" customWidth="1"/>
    <col min="7" max="10" width="5.7109375" style="0" customWidth="1"/>
  </cols>
  <sheetData>
    <row r="1" spans="1:11" ht="40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13.5" customHeight="1">
      <c r="A2" s="104" t="s">
        <v>239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28"/>
    </row>
    <row r="3" spans="1:12" ht="12.75" customHeight="1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9"/>
    </row>
    <row r="4" spans="1:12" ht="15" customHeight="1">
      <c r="A4" s="105" t="s">
        <v>238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1" ht="12.75">
      <c r="A5" s="108" t="s">
        <v>89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5.75" customHeight="1">
      <c r="A7" s="93" t="s">
        <v>22</v>
      </c>
      <c r="B7" s="93" t="s">
        <v>0</v>
      </c>
      <c r="C7" s="93" t="s">
        <v>1</v>
      </c>
      <c r="D7" s="93" t="s">
        <v>28</v>
      </c>
      <c r="E7" s="93" t="s">
        <v>25</v>
      </c>
      <c r="F7" s="93" t="s">
        <v>2</v>
      </c>
      <c r="G7" s="93" t="s">
        <v>3</v>
      </c>
      <c r="H7" s="93"/>
      <c r="I7" s="93" t="s">
        <v>4</v>
      </c>
      <c r="J7" s="93"/>
      <c r="K7" s="96" t="s">
        <v>29</v>
      </c>
    </row>
    <row r="8" spans="1:11" ht="15.75" customHeight="1">
      <c r="A8" s="94"/>
      <c r="B8" s="93"/>
      <c r="C8" s="93"/>
      <c r="D8" s="93"/>
      <c r="E8" s="93"/>
      <c r="F8" s="93"/>
      <c r="G8" s="93" t="s">
        <v>11</v>
      </c>
      <c r="H8" s="100" t="s">
        <v>24</v>
      </c>
      <c r="I8" s="93" t="s">
        <v>11</v>
      </c>
      <c r="J8" s="100" t="s">
        <v>24</v>
      </c>
      <c r="K8" s="96"/>
    </row>
    <row r="9" spans="1:11" ht="21" customHeight="1">
      <c r="A9" s="94"/>
      <c r="B9" s="93"/>
      <c r="C9" s="93"/>
      <c r="D9" s="93"/>
      <c r="E9" s="93"/>
      <c r="F9" s="93"/>
      <c r="G9" s="93"/>
      <c r="H9" s="100"/>
      <c r="I9" s="93"/>
      <c r="J9" s="100"/>
      <c r="K9" s="96"/>
    </row>
    <row r="10" spans="1:11" ht="15.75" customHeight="1">
      <c r="A10" s="60">
        <v>1</v>
      </c>
      <c r="B10" s="36">
        <v>71</v>
      </c>
      <c r="C10" s="43" t="s">
        <v>112</v>
      </c>
      <c r="D10" s="36" t="s">
        <v>31</v>
      </c>
      <c r="E10" s="43" t="s">
        <v>55</v>
      </c>
      <c r="F10" s="71" t="s">
        <v>42</v>
      </c>
      <c r="G10" s="69">
        <v>1</v>
      </c>
      <c r="H10" s="72">
        <v>25</v>
      </c>
      <c r="I10" s="69">
        <v>1</v>
      </c>
      <c r="J10" s="72">
        <v>25</v>
      </c>
      <c r="K10" s="73">
        <f>H10+J10</f>
        <v>50</v>
      </c>
    </row>
    <row r="11" spans="1:11" ht="15.75" customHeight="1">
      <c r="A11" s="60">
        <v>2</v>
      </c>
      <c r="B11" s="69">
        <v>57</v>
      </c>
      <c r="C11" s="70" t="s">
        <v>60</v>
      </c>
      <c r="D11" s="69" t="s">
        <v>31</v>
      </c>
      <c r="E11" s="70" t="s">
        <v>37</v>
      </c>
      <c r="F11" s="71" t="s">
        <v>42</v>
      </c>
      <c r="G11" s="69">
        <v>3</v>
      </c>
      <c r="H11" s="72">
        <v>20</v>
      </c>
      <c r="I11" s="69">
        <v>3</v>
      </c>
      <c r="J11" s="72">
        <v>20</v>
      </c>
      <c r="K11" s="73">
        <f aca="true" t="shared" si="0" ref="K11:K27">H11+J11</f>
        <v>40</v>
      </c>
    </row>
    <row r="12" spans="1:11" ht="15.75" customHeight="1">
      <c r="A12" s="60">
        <v>3</v>
      </c>
      <c r="B12" s="36">
        <v>78</v>
      </c>
      <c r="C12" s="43" t="s">
        <v>193</v>
      </c>
      <c r="D12" s="36" t="s">
        <v>31</v>
      </c>
      <c r="E12" s="43" t="s">
        <v>194</v>
      </c>
      <c r="F12" s="71" t="s">
        <v>42</v>
      </c>
      <c r="G12" s="69">
        <v>5</v>
      </c>
      <c r="H12" s="72">
        <v>16</v>
      </c>
      <c r="I12" s="69">
        <v>2</v>
      </c>
      <c r="J12" s="72">
        <v>22</v>
      </c>
      <c r="K12" s="73">
        <f>H12+J12</f>
        <v>38</v>
      </c>
    </row>
    <row r="13" spans="1:11" ht="15.75" customHeight="1">
      <c r="A13" s="60">
        <v>4</v>
      </c>
      <c r="B13" s="69">
        <v>11</v>
      </c>
      <c r="C13" s="70" t="s">
        <v>114</v>
      </c>
      <c r="D13" s="69" t="s">
        <v>31</v>
      </c>
      <c r="E13" s="70" t="s">
        <v>55</v>
      </c>
      <c r="F13" s="45" t="s">
        <v>41</v>
      </c>
      <c r="G13" s="69">
        <v>4</v>
      </c>
      <c r="H13" s="72">
        <v>18</v>
      </c>
      <c r="I13" s="69">
        <v>4</v>
      </c>
      <c r="J13" s="72">
        <v>18</v>
      </c>
      <c r="K13" s="73">
        <f>H13+J13</f>
        <v>36</v>
      </c>
    </row>
    <row r="14" spans="1:11" ht="15.75" customHeight="1">
      <c r="A14" s="60">
        <v>5</v>
      </c>
      <c r="B14" s="36">
        <v>31</v>
      </c>
      <c r="C14" s="43" t="s">
        <v>146</v>
      </c>
      <c r="D14" s="36" t="s">
        <v>31</v>
      </c>
      <c r="E14" s="43" t="s">
        <v>55</v>
      </c>
      <c r="F14" s="45" t="s">
        <v>44</v>
      </c>
      <c r="G14" s="69">
        <v>6</v>
      </c>
      <c r="H14" s="72">
        <v>15</v>
      </c>
      <c r="I14" s="69">
        <v>5</v>
      </c>
      <c r="J14" s="72">
        <v>16</v>
      </c>
      <c r="K14" s="73">
        <f>H14+J14</f>
        <v>31</v>
      </c>
    </row>
    <row r="15" spans="1:11" ht="15.75" customHeight="1">
      <c r="A15" s="60">
        <v>6</v>
      </c>
      <c r="B15" s="36">
        <v>36</v>
      </c>
      <c r="C15" s="43" t="s">
        <v>144</v>
      </c>
      <c r="D15" s="36" t="s">
        <v>31</v>
      </c>
      <c r="E15" s="43" t="s">
        <v>117</v>
      </c>
      <c r="F15" s="71" t="s">
        <v>42</v>
      </c>
      <c r="G15" s="69">
        <v>2</v>
      </c>
      <c r="H15" s="72">
        <v>22</v>
      </c>
      <c r="I15" s="69">
        <v>13</v>
      </c>
      <c r="J15" s="72">
        <v>8</v>
      </c>
      <c r="K15" s="73">
        <f>H15+J15</f>
        <v>30</v>
      </c>
    </row>
    <row r="16" spans="1:11" ht="15.75" customHeight="1">
      <c r="A16" s="60">
        <v>7</v>
      </c>
      <c r="B16" s="69">
        <v>62</v>
      </c>
      <c r="C16" s="70" t="s">
        <v>115</v>
      </c>
      <c r="D16" s="69" t="s">
        <v>31</v>
      </c>
      <c r="E16" s="70" t="s">
        <v>37</v>
      </c>
      <c r="F16" s="71" t="s">
        <v>42</v>
      </c>
      <c r="G16" s="69">
        <v>7</v>
      </c>
      <c r="H16" s="72">
        <v>14</v>
      </c>
      <c r="I16" s="69">
        <v>6</v>
      </c>
      <c r="J16" s="72">
        <v>15</v>
      </c>
      <c r="K16" s="73">
        <f>H16+J16</f>
        <v>29</v>
      </c>
    </row>
    <row r="17" spans="1:11" ht="15.75" customHeight="1">
      <c r="A17" s="60">
        <v>8</v>
      </c>
      <c r="B17" s="36">
        <v>55</v>
      </c>
      <c r="C17" s="43" t="s">
        <v>113</v>
      </c>
      <c r="D17" s="36" t="s">
        <v>31</v>
      </c>
      <c r="E17" s="43" t="s">
        <v>55</v>
      </c>
      <c r="F17" s="71" t="s">
        <v>41</v>
      </c>
      <c r="G17" s="69">
        <v>8</v>
      </c>
      <c r="H17" s="72">
        <v>13</v>
      </c>
      <c r="I17" s="69">
        <v>7</v>
      </c>
      <c r="J17" s="72">
        <v>14</v>
      </c>
      <c r="K17" s="73">
        <f t="shared" si="0"/>
        <v>27</v>
      </c>
    </row>
    <row r="18" spans="1:11" ht="15.75" customHeight="1">
      <c r="A18" s="60">
        <v>9</v>
      </c>
      <c r="B18" s="69">
        <v>10</v>
      </c>
      <c r="C18" s="70" t="s">
        <v>147</v>
      </c>
      <c r="D18" s="69" t="s">
        <v>31</v>
      </c>
      <c r="E18" s="70" t="s">
        <v>55</v>
      </c>
      <c r="F18" s="71" t="s">
        <v>44</v>
      </c>
      <c r="G18" s="69">
        <v>12</v>
      </c>
      <c r="H18" s="72">
        <v>9</v>
      </c>
      <c r="I18" s="69">
        <v>8</v>
      </c>
      <c r="J18" s="72">
        <v>13</v>
      </c>
      <c r="K18" s="73">
        <f t="shared" si="0"/>
        <v>22</v>
      </c>
    </row>
    <row r="19" spans="1:11" ht="15.75" customHeight="1">
      <c r="A19" s="60">
        <v>10</v>
      </c>
      <c r="B19" s="69">
        <v>77</v>
      </c>
      <c r="C19" s="70" t="s">
        <v>88</v>
      </c>
      <c r="D19" s="69" t="s">
        <v>31</v>
      </c>
      <c r="E19" s="70" t="s">
        <v>55</v>
      </c>
      <c r="F19" s="71" t="s">
        <v>42</v>
      </c>
      <c r="G19" s="69">
        <v>11</v>
      </c>
      <c r="H19" s="72">
        <v>10</v>
      </c>
      <c r="I19" s="69">
        <v>9</v>
      </c>
      <c r="J19" s="72">
        <v>12</v>
      </c>
      <c r="K19" s="73">
        <f>H19+J19</f>
        <v>22</v>
      </c>
    </row>
    <row r="20" spans="1:11" ht="15.75" customHeight="1">
      <c r="A20" s="60">
        <v>11</v>
      </c>
      <c r="B20" s="69">
        <v>3</v>
      </c>
      <c r="C20" s="70" t="s">
        <v>234</v>
      </c>
      <c r="D20" s="69" t="s">
        <v>31</v>
      </c>
      <c r="E20" s="70" t="s">
        <v>131</v>
      </c>
      <c r="F20" s="71" t="s">
        <v>42</v>
      </c>
      <c r="G20" s="69">
        <v>13</v>
      </c>
      <c r="H20" s="72">
        <v>8</v>
      </c>
      <c r="I20" s="69">
        <v>10</v>
      </c>
      <c r="J20" s="72">
        <v>11</v>
      </c>
      <c r="K20" s="73">
        <f t="shared" si="0"/>
        <v>19</v>
      </c>
    </row>
    <row r="21" spans="1:11" ht="15.75">
      <c r="A21" s="60">
        <v>12</v>
      </c>
      <c r="B21" s="69">
        <v>41</v>
      </c>
      <c r="C21" s="70" t="s">
        <v>149</v>
      </c>
      <c r="D21" s="69" t="s">
        <v>31</v>
      </c>
      <c r="E21" s="70" t="s">
        <v>55</v>
      </c>
      <c r="F21" s="71" t="s">
        <v>42</v>
      </c>
      <c r="G21" s="69">
        <v>14</v>
      </c>
      <c r="H21" s="72">
        <v>7</v>
      </c>
      <c r="I21" s="69">
        <v>11</v>
      </c>
      <c r="J21" s="72">
        <v>10</v>
      </c>
      <c r="K21" s="73">
        <f t="shared" si="0"/>
        <v>17</v>
      </c>
    </row>
    <row r="22" spans="1:11" ht="15.75">
      <c r="A22" s="60">
        <v>13</v>
      </c>
      <c r="B22" s="36">
        <v>8</v>
      </c>
      <c r="C22" s="43" t="s">
        <v>221</v>
      </c>
      <c r="D22" s="36" t="s">
        <v>31</v>
      </c>
      <c r="E22" s="43" t="s">
        <v>131</v>
      </c>
      <c r="F22" s="45" t="s">
        <v>44</v>
      </c>
      <c r="G22" s="69">
        <v>9</v>
      </c>
      <c r="H22" s="72">
        <v>12</v>
      </c>
      <c r="I22" s="69">
        <v>18</v>
      </c>
      <c r="J22" s="72">
        <v>3</v>
      </c>
      <c r="K22" s="73">
        <f t="shared" si="0"/>
        <v>15</v>
      </c>
    </row>
    <row r="23" spans="1:11" ht="15.75">
      <c r="A23" s="60">
        <v>14</v>
      </c>
      <c r="B23" s="69">
        <v>21</v>
      </c>
      <c r="C23" s="70" t="s">
        <v>245</v>
      </c>
      <c r="D23" s="69" t="s">
        <v>31</v>
      </c>
      <c r="E23" s="70" t="s">
        <v>36</v>
      </c>
      <c r="F23" s="71" t="s">
        <v>41</v>
      </c>
      <c r="G23" s="69">
        <v>15</v>
      </c>
      <c r="H23" s="72">
        <v>6</v>
      </c>
      <c r="I23" s="69">
        <v>12</v>
      </c>
      <c r="J23" s="72">
        <v>9</v>
      </c>
      <c r="K23" s="73">
        <f>H23+J23</f>
        <v>15</v>
      </c>
    </row>
    <row r="24" spans="1:11" ht="15.75">
      <c r="A24" s="60">
        <v>15</v>
      </c>
      <c r="B24" s="69">
        <v>555</v>
      </c>
      <c r="C24" s="70" t="s">
        <v>148</v>
      </c>
      <c r="D24" s="69" t="s">
        <v>31</v>
      </c>
      <c r="E24" s="70" t="s">
        <v>36</v>
      </c>
      <c r="F24" s="71" t="s">
        <v>41</v>
      </c>
      <c r="G24" s="69">
        <v>10</v>
      </c>
      <c r="H24" s="72">
        <v>11</v>
      </c>
      <c r="I24" s="69" t="s">
        <v>87</v>
      </c>
      <c r="J24" s="72">
        <v>0</v>
      </c>
      <c r="K24" s="73">
        <f t="shared" si="0"/>
        <v>11</v>
      </c>
    </row>
    <row r="25" spans="1:11" ht="15.75">
      <c r="A25" s="60">
        <v>16</v>
      </c>
      <c r="B25" s="69">
        <v>15</v>
      </c>
      <c r="C25" s="70" t="s">
        <v>233</v>
      </c>
      <c r="D25" s="69" t="s">
        <v>31</v>
      </c>
      <c r="E25" s="70" t="s">
        <v>131</v>
      </c>
      <c r="F25" s="71" t="s">
        <v>41</v>
      </c>
      <c r="G25" s="69">
        <v>16</v>
      </c>
      <c r="H25" s="72">
        <v>5</v>
      </c>
      <c r="I25" s="69">
        <v>15</v>
      </c>
      <c r="J25" s="72">
        <v>6</v>
      </c>
      <c r="K25" s="73">
        <f>H25+J25</f>
        <v>11</v>
      </c>
    </row>
    <row r="26" spans="1:11" ht="15.75">
      <c r="A26" s="60">
        <v>17</v>
      </c>
      <c r="B26" s="36">
        <v>22</v>
      </c>
      <c r="C26" s="47" t="s">
        <v>195</v>
      </c>
      <c r="D26" s="36" t="s">
        <v>31</v>
      </c>
      <c r="E26" s="43" t="s">
        <v>47</v>
      </c>
      <c r="F26" s="71" t="s">
        <v>44</v>
      </c>
      <c r="G26" s="69">
        <v>19</v>
      </c>
      <c r="H26" s="72">
        <v>2</v>
      </c>
      <c r="I26" s="69">
        <v>14</v>
      </c>
      <c r="J26" s="72">
        <v>7</v>
      </c>
      <c r="K26" s="73">
        <f>H26+J26</f>
        <v>9</v>
      </c>
    </row>
    <row r="27" spans="1:11" ht="15.75">
      <c r="A27" s="60">
        <v>18</v>
      </c>
      <c r="B27" s="36">
        <v>50</v>
      </c>
      <c r="C27" s="43" t="s">
        <v>150</v>
      </c>
      <c r="D27" s="36" t="s">
        <v>31</v>
      </c>
      <c r="E27" s="43" t="s">
        <v>55</v>
      </c>
      <c r="F27" s="71" t="s">
        <v>42</v>
      </c>
      <c r="G27" s="69">
        <v>17</v>
      </c>
      <c r="H27" s="72">
        <v>4</v>
      </c>
      <c r="I27" s="69">
        <v>16</v>
      </c>
      <c r="J27" s="72">
        <v>5</v>
      </c>
      <c r="K27" s="73">
        <f t="shared" si="0"/>
        <v>9</v>
      </c>
    </row>
    <row r="28" spans="1:11" ht="15.75" customHeight="1">
      <c r="A28" s="60">
        <v>19</v>
      </c>
      <c r="B28" s="36">
        <v>35</v>
      </c>
      <c r="C28" s="43" t="s">
        <v>229</v>
      </c>
      <c r="D28" s="36" t="s">
        <v>31</v>
      </c>
      <c r="E28" s="43" t="s">
        <v>230</v>
      </c>
      <c r="F28" s="71" t="s">
        <v>44</v>
      </c>
      <c r="G28" s="69">
        <v>18</v>
      </c>
      <c r="H28" s="72">
        <v>3</v>
      </c>
      <c r="I28" s="69">
        <v>17</v>
      </c>
      <c r="J28" s="72">
        <v>4</v>
      </c>
      <c r="K28" s="73">
        <f>H28+J28</f>
        <v>7</v>
      </c>
    </row>
    <row r="29" spans="1:11" ht="15.75">
      <c r="A29" s="60">
        <v>20</v>
      </c>
      <c r="B29" s="36">
        <v>17</v>
      </c>
      <c r="C29" s="43" t="s">
        <v>246</v>
      </c>
      <c r="D29" s="36" t="s">
        <v>31</v>
      </c>
      <c r="E29" s="43" t="s">
        <v>65</v>
      </c>
      <c r="F29" s="71" t="s">
        <v>44</v>
      </c>
      <c r="G29" s="69">
        <v>20</v>
      </c>
      <c r="H29" s="72">
        <v>1</v>
      </c>
      <c r="I29" s="69">
        <v>19</v>
      </c>
      <c r="J29" s="72">
        <v>2</v>
      </c>
      <c r="K29" s="73">
        <f>H29+J29</f>
        <v>3</v>
      </c>
    </row>
    <row r="30" spans="1:11" ht="15.75">
      <c r="A30" s="60">
        <v>21</v>
      </c>
      <c r="B30" s="65"/>
      <c r="C30" s="65"/>
      <c r="D30" s="65"/>
      <c r="E30" s="65"/>
      <c r="F30" s="65"/>
      <c r="G30" s="69"/>
      <c r="H30" s="72"/>
      <c r="I30" s="69"/>
      <c r="J30" s="72"/>
      <c r="K30" s="73"/>
    </row>
    <row r="31" spans="1:11" ht="15.75">
      <c r="A31" s="60">
        <v>22</v>
      </c>
      <c r="B31" s="65"/>
      <c r="C31" s="65"/>
      <c r="D31" s="65"/>
      <c r="E31" s="65"/>
      <c r="F31" s="65"/>
      <c r="G31" s="69"/>
      <c r="H31" s="72"/>
      <c r="I31" s="69"/>
      <c r="J31" s="72"/>
      <c r="K31" s="73"/>
    </row>
    <row r="32" spans="1:11" ht="15.75">
      <c r="A32" s="60">
        <v>23</v>
      </c>
      <c r="B32" s="65"/>
      <c r="C32" s="65"/>
      <c r="D32" s="65"/>
      <c r="E32" s="65"/>
      <c r="F32" s="65"/>
      <c r="G32" s="69"/>
      <c r="H32" s="72"/>
      <c r="I32" s="69"/>
      <c r="J32" s="72"/>
      <c r="K32" s="73"/>
    </row>
    <row r="33" spans="1:11" ht="15.75">
      <c r="A33" s="60">
        <v>24</v>
      </c>
      <c r="B33" s="65"/>
      <c r="C33" s="65"/>
      <c r="D33" s="65"/>
      <c r="E33" s="65"/>
      <c r="F33" s="65"/>
      <c r="G33" s="69"/>
      <c r="H33" s="72"/>
      <c r="I33" s="69"/>
      <c r="J33" s="72"/>
      <c r="K33" s="73"/>
    </row>
    <row r="34" spans="1:11" ht="15.75">
      <c r="A34" s="60">
        <v>25</v>
      </c>
      <c r="B34" s="65"/>
      <c r="C34" s="65"/>
      <c r="D34" s="65"/>
      <c r="E34" s="65"/>
      <c r="F34" s="65"/>
      <c r="G34" s="69"/>
      <c r="H34" s="72"/>
      <c r="I34" s="69"/>
      <c r="J34" s="72"/>
      <c r="K34" s="73"/>
    </row>
    <row r="35" spans="2:11" ht="12.75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15.75">
      <c r="B36" s="32" t="s">
        <v>23</v>
      </c>
      <c r="C36" s="32"/>
      <c r="D36" s="32"/>
      <c r="E36" s="32"/>
      <c r="F36" s="32"/>
      <c r="G36" s="32"/>
      <c r="H36" s="74"/>
      <c r="I36" s="74"/>
      <c r="J36" s="74"/>
      <c r="K36" s="74"/>
    </row>
    <row r="37" spans="2:11" ht="15.75">
      <c r="B37" s="32" t="s">
        <v>69</v>
      </c>
      <c r="C37" s="32"/>
      <c r="D37" s="32"/>
      <c r="E37" s="32"/>
      <c r="F37" s="32"/>
      <c r="G37" s="32"/>
      <c r="H37" s="74"/>
      <c r="I37" s="74"/>
      <c r="J37" s="74"/>
      <c r="K37" s="74"/>
    </row>
    <row r="38" spans="2:11" ht="15.75">
      <c r="B38" s="32"/>
      <c r="C38" s="32"/>
      <c r="D38" s="32"/>
      <c r="E38" s="32"/>
      <c r="F38" s="32"/>
      <c r="G38" s="32"/>
      <c r="H38" s="74"/>
      <c r="I38" s="74"/>
      <c r="J38" s="74"/>
      <c r="K38" s="74"/>
    </row>
    <row r="39" spans="2:11" ht="15.75">
      <c r="B39" s="32" t="s">
        <v>46</v>
      </c>
      <c r="C39" s="32"/>
      <c r="D39" s="32"/>
      <c r="E39" s="32"/>
      <c r="F39" s="32"/>
      <c r="G39" s="32"/>
      <c r="H39" s="74"/>
      <c r="I39" s="74"/>
      <c r="J39" s="74"/>
      <c r="K39" s="74"/>
    </row>
    <row r="40" spans="2:11" ht="15.75">
      <c r="B40" s="32" t="s">
        <v>61</v>
      </c>
      <c r="C40" s="32"/>
      <c r="D40" s="32"/>
      <c r="E40" s="32"/>
      <c r="F40" s="32"/>
      <c r="G40" s="32"/>
      <c r="H40" s="74"/>
      <c r="I40" s="74"/>
      <c r="J40" s="74"/>
      <c r="K40" s="74"/>
    </row>
    <row r="41" spans="2:11" ht="12.75">
      <c r="B41" s="1"/>
      <c r="C41" s="1"/>
      <c r="D41" s="1"/>
      <c r="E41" s="1"/>
      <c r="F41" s="1"/>
      <c r="G41" s="1"/>
      <c r="H41" s="74"/>
      <c r="I41" s="74"/>
      <c r="J41" s="74"/>
      <c r="K41" s="74"/>
    </row>
    <row r="44" spans="7:11" ht="12.75">
      <c r="G44" s="74"/>
      <c r="H44" s="74"/>
      <c r="I44" s="74"/>
      <c r="J44" s="74"/>
      <c r="K44" s="74"/>
    </row>
    <row r="45" spans="7:11" ht="12.75">
      <c r="G45" s="74"/>
      <c r="H45" s="74"/>
      <c r="I45" s="74"/>
      <c r="J45" s="74"/>
      <c r="K45" s="74"/>
    </row>
    <row r="46" spans="7:11" ht="12.75">
      <c r="G46" s="74"/>
      <c r="H46" s="74"/>
      <c r="I46" s="74"/>
      <c r="J46" s="74"/>
      <c r="K46" s="74"/>
    </row>
    <row r="47" spans="7:11" ht="12.75">
      <c r="G47" s="74"/>
      <c r="H47" s="74"/>
      <c r="I47" s="74"/>
      <c r="J47" s="74"/>
      <c r="K47" s="74"/>
    </row>
    <row r="48" spans="7:11" ht="12.75">
      <c r="G48" s="74"/>
      <c r="H48" s="74"/>
      <c r="I48" s="74"/>
      <c r="J48" s="74"/>
      <c r="K48" s="74"/>
    </row>
    <row r="49" spans="7:11" ht="12.75">
      <c r="G49" s="74"/>
      <c r="H49" s="74"/>
      <c r="I49" s="74"/>
      <c r="J49" s="74"/>
      <c r="K49" s="74"/>
    </row>
    <row r="50" spans="7:11" ht="12.75">
      <c r="G50" s="74"/>
      <c r="H50" s="74"/>
      <c r="I50" s="74"/>
      <c r="J50" s="74"/>
      <c r="K50" s="74"/>
    </row>
    <row r="51" spans="7:11" ht="12.75">
      <c r="G51" s="74"/>
      <c r="H51" s="74"/>
      <c r="I51" s="74"/>
      <c r="J51" s="74"/>
      <c r="K51" s="74"/>
    </row>
    <row r="52" spans="7:11" ht="12.75">
      <c r="G52" s="74"/>
      <c r="H52" s="74"/>
      <c r="I52" s="74"/>
      <c r="J52" s="74"/>
      <c r="K52" s="74"/>
    </row>
    <row r="53" spans="7:11" ht="12.75">
      <c r="G53" s="74"/>
      <c r="H53" s="74"/>
      <c r="I53" s="74"/>
      <c r="J53" s="74"/>
      <c r="K53" s="74"/>
    </row>
    <row r="54" spans="7:11" ht="12.75">
      <c r="G54" s="74"/>
      <c r="H54" s="74"/>
      <c r="I54" s="74"/>
      <c r="J54" s="74"/>
      <c r="K54" s="74"/>
    </row>
    <row r="55" spans="7:11" ht="12.75">
      <c r="G55" s="74"/>
      <c r="H55" s="74"/>
      <c r="I55" s="74"/>
      <c r="J55" s="74"/>
      <c r="K55" s="74"/>
    </row>
    <row r="56" spans="7:11" ht="12.75">
      <c r="G56" s="74"/>
      <c r="H56" s="74"/>
      <c r="I56" s="74"/>
      <c r="J56" s="74"/>
      <c r="K56" s="74"/>
    </row>
    <row r="57" spans="7:11" ht="12.75">
      <c r="G57" s="74"/>
      <c r="H57" s="74"/>
      <c r="I57" s="74"/>
      <c r="J57" s="74"/>
      <c r="K57" s="74"/>
    </row>
    <row r="58" spans="7:11" ht="12.75">
      <c r="G58" s="74"/>
      <c r="H58" s="74"/>
      <c r="I58" s="74"/>
      <c r="J58" s="74"/>
      <c r="K58" s="74"/>
    </row>
    <row r="59" spans="7:11" ht="12.75">
      <c r="G59" s="74"/>
      <c r="H59" s="74"/>
      <c r="I59" s="74"/>
      <c r="J59" s="74"/>
      <c r="K59" s="74"/>
    </row>
    <row r="60" spans="7:11" ht="12.75">
      <c r="G60" s="74"/>
      <c r="H60" s="74"/>
      <c r="I60" s="74"/>
      <c r="J60" s="74"/>
      <c r="K60" s="74"/>
    </row>
    <row r="61" spans="7:11" ht="12.75">
      <c r="G61" s="74"/>
      <c r="H61" s="74"/>
      <c r="I61" s="74"/>
      <c r="J61" s="74"/>
      <c r="K61" s="74"/>
    </row>
    <row r="62" spans="7:11" ht="12.75">
      <c r="G62" s="74"/>
      <c r="H62" s="74"/>
      <c r="I62" s="74"/>
      <c r="J62" s="74"/>
      <c r="K62" s="74"/>
    </row>
    <row r="63" spans="2:11" ht="12.75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 ht="12.75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 ht="12.75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 ht="12.75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 ht="12.75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 ht="12.75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 ht="12.75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 ht="12.75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7:11" ht="12.75">
      <c r="G71" s="74"/>
      <c r="H71" s="74"/>
      <c r="I71" s="74"/>
      <c r="J71" s="74"/>
      <c r="K71" s="74"/>
    </row>
    <row r="72" spans="7:11" ht="12.75">
      <c r="G72" s="74"/>
      <c r="H72" s="74"/>
      <c r="I72" s="74"/>
      <c r="J72" s="74"/>
      <c r="K72" s="74"/>
    </row>
    <row r="73" spans="7:11" ht="12.75">
      <c r="G73" s="74"/>
      <c r="H73" s="74"/>
      <c r="I73" s="74"/>
      <c r="J73" s="74"/>
      <c r="K73" s="74"/>
    </row>
    <row r="74" spans="7:11" ht="12.75">
      <c r="G74" s="74"/>
      <c r="H74" s="74"/>
      <c r="I74" s="74"/>
      <c r="J74" s="74"/>
      <c r="K74" s="74"/>
    </row>
    <row r="75" spans="7:11" ht="12.75">
      <c r="G75" s="74"/>
      <c r="H75" s="74"/>
      <c r="I75" s="74"/>
      <c r="J75" s="74"/>
      <c r="K75" s="74"/>
    </row>
    <row r="76" spans="7:11" ht="12.75">
      <c r="G76" s="74"/>
      <c r="H76" s="74"/>
      <c r="I76" s="74"/>
      <c r="J76" s="74"/>
      <c r="K76" s="74"/>
    </row>
    <row r="77" spans="7:11" ht="12.75">
      <c r="G77" s="74"/>
      <c r="H77" s="74"/>
      <c r="I77" s="74"/>
      <c r="J77" s="74"/>
      <c r="K77" s="74"/>
    </row>
    <row r="78" spans="7:11" ht="12.75">
      <c r="G78" s="74"/>
      <c r="H78" s="74"/>
      <c r="I78" s="74"/>
      <c r="J78" s="74"/>
      <c r="K78" s="74"/>
    </row>
    <row r="79" spans="2:11" ht="15.75">
      <c r="B79" s="75">
        <v>51</v>
      </c>
      <c r="C79" s="76" t="s">
        <v>196</v>
      </c>
      <c r="D79" s="75" t="s">
        <v>31</v>
      </c>
      <c r="E79" s="76" t="s">
        <v>37</v>
      </c>
      <c r="F79" s="80" t="s">
        <v>30</v>
      </c>
      <c r="G79" s="74"/>
      <c r="H79" s="74"/>
      <c r="I79" s="74"/>
      <c r="J79" s="74"/>
      <c r="K79" s="74"/>
    </row>
    <row r="80" spans="2:11" ht="15.75">
      <c r="B80" s="75">
        <v>158</v>
      </c>
      <c r="C80" s="79" t="s">
        <v>197</v>
      </c>
      <c r="D80" s="75" t="s">
        <v>31</v>
      </c>
      <c r="E80" s="76" t="s">
        <v>47</v>
      </c>
      <c r="F80" s="80" t="s">
        <v>30</v>
      </c>
      <c r="G80" s="74"/>
      <c r="H80" s="74"/>
      <c r="I80" s="74"/>
      <c r="J80" s="74"/>
      <c r="K80" s="74"/>
    </row>
    <row r="81" spans="2:11" ht="15.75">
      <c r="B81" s="75">
        <v>58</v>
      </c>
      <c r="C81" s="76" t="s">
        <v>116</v>
      </c>
      <c r="D81" s="75" t="s">
        <v>31</v>
      </c>
      <c r="E81" s="76" t="s">
        <v>55</v>
      </c>
      <c r="F81" s="80" t="s">
        <v>30</v>
      </c>
      <c r="G81" s="74"/>
      <c r="H81" s="74"/>
      <c r="I81" s="74"/>
      <c r="J81" s="74"/>
      <c r="K81" s="74"/>
    </row>
    <row r="82" spans="2:11" ht="15.75">
      <c r="B82" s="75">
        <v>258</v>
      </c>
      <c r="C82" s="76" t="s">
        <v>189</v>
      </c>
      <c r="D82" s="75" t="s">
        <v>31</v>
      </c>
      <c r="E82" s="76" t="s">
        <v>37</v>
      </c>
      <c r="F82" s="77" t="s">
        <v>30</v>
      </c>
      <c r="G82" s="74"/>
      <c r="H82" s="74"/>
      <c r="I82" s="74"/>
      <c r="J82" s="74"/>
      <c r="K82" s="74"/>
    </row>
    <row r="83" spans="2:11" ht="15.75">
      <c r="B83" s="75">
        <v>9</v>
      </c>
      <c r="C83" s="76" t="s">
        <v>191</v>
      </c>
      <c r="D83" s="75" t="s">
        <v>31</v>
      </c>
      <c r="E83" s="76" t="s">
        <v>162</v>
      </c>
      <c r="F83" s="78" t="s">
        <v>41</v>
      </c>
      <c r="G83" s="74"/>
      <c r="H83" s="74"/>
      <c r="I83" s="74"/>
      <c r="J83" s="74"/>
      <c r="K83" s="74"/>
    </row>
    <row r="84" spans="2:11" ht="15.75">
      <c r="B84" s="75">
        <v>545</v>
      </c>
      <c r="C84" s="76" t="s">
        <v>145</v>
      </c>
      <c r="D84" s="75" t="s">
        <v>31</v>
      </c>
      <c r="E84" s="76" t="s">
        <v>117</v>
      </c>
      <c r="F84" s="78" t="s">
        <v>41</v>
      </c>
      <c r="G84" s="74"/>
      <c r="H84" s="74"/>
      <c r="I84" s="74"/>
      <c r="J84" s="74"/>
      <c r="K84" s="74"/>
    </row>
    <row r="85" spans="2:11" ht="15.75">
      <c r="B85" s="75">
        <v>97</v>
      </c>
      <c r="C85" s="76" t="s">
        <v>184</v>
      </c>
      <c r="D85" s="75" t="s">
        <v>31</v>
      </c>
      <c r="E85" s="76" t="s">
        <v>131</v>
      </c>
      <c r="F85" s="78" t="s">
        <v>41</v>
      </c>
      <c r="G85" s="74"/>
      <c r="H85" s="74"/>
      <c r="I85" s="74"/>
      <c r="J85" s="74"/>
      <c r="K85" s="74"/>
    </row>
    <row r="86" spans="2:11" ht="15.75">
      <c r="B86" s="75">
        <v>2</v>
      </c>
      <c r="C86" s="76" t="s">
        <v>178</v>
      </c>
      <c r="D86" s="75" t="s">
        <v>31</v>
      </c>
      <c r="E86" s="76" t="s">
        <v>179</v>
      </c>
      <c r="F86" s="78" t="s">
        <v>41</v>
      </c>
      <c r="G86" s="74"/>
      <c r="H86" s="74"/>
      <c r="I86" s="74"/>
      <c r="J86" s="74"/>
      <c r="K86" s="74"/>
    </row>
    <row r="87" spans="2:11" ht="15.75">
      <c r="B87" s="75">
        <v>300</v>
      </c>
      <c r="C87" s="79" t="s">
        <v>205</v>
      </c>
      <c r="D87" s="75" t="s">
        <v>31</v>
      </c>
      <c r="E87" s="76" t="s">
        <v>117</v>
      </c>
      <c r="F87" s="78" t="s">
        <v>41</v>
      </c>
      <c r="G87" s="74"/>
      <c r="H87" s="74"/>
      <c r="I87" s="74"/>
      <c r="J87" s="74"/>
      <c r="K87" s="74"/>
    </row>
    <row r="88" spans="2:11" ht="15.75">
      <c r="B88" s="75">
        <v>58</v>
      </c>
      <c r="C88" s="76" t="s">
        <v>116</v>
      </c>
      <c r="D88" s="75" t="s">
        <v>31</v>
      </c>
      <c r="E88" s="76" t="s">
        <v>55</v>
      </c>
      <c r="F88" s="78" t="s">
        <v>44</v>
      </c>
      <c r="G88" s="74"/>
      <c r="H88" s="74"/>
      <c r="I88" s="74"/>
      <c r="J88" s="74"/>
      <c r="K88" s="74"/>
    </row>
    <row r="89" spans="2:11" ht="15.75">
      <c r="B89" s="75">
        <v>1</v>
      </c>
      <c r="C89" s="76" t="s">
        <v>183</v>
      </c>
      <c r="D89" s="75" t="s">
        <v>31</v>
      </c>
      <c r="E89" s="76" t="s">
        <v>55</v>
      </c>
      <c r="F89" s="78" t="s">
        <v>41</v>
      </c>
      <c r="G89" s="74"/>
      <c r="H89" s="74"/>
      <c r="I89" s="74"/>
      <c r="J89" s="74"/>
      <c r="K89" s="74"/>
    </row>
    <row r="90" spans="2:11" ht="15.75">
      <c r="B90" s="75">
        <v>88</v>
      </c>
      <c r="C90" s="76" t="s">
        <v>222</v>
      </c>
      <c r="D90" s="75" t="s">
        <v>31</v>
      </c>
      <c r="E90" s="76" t="s">
        <v>162</v>
      </c>
      <c r="F90" s="78" t="s">
        <v>41</v>
      </c>
      <c r="G90" s="74"/>
      <c r="H90" s="74"/>
      <c r="I90" s="74"/>
      <c r="J90" s="74"/>
      <c r="K90" s="74"/>
    </row>
    <row r="91" spans="2:11" ht="15.75">
      <c r="B91" s="75">
        <v>16</v>
      </c>
      <c r="C91" s="76" t="s">
        <v>223</v>
      </c>
      <c r="D91" s="75" t="s">
        <v>31</v>
      </c>
      <c r="E91" s="76" t="s">
        <v>162</v>
      </c>
      <c r="F91" s="78" t="s">
        <v>41</v>
      </c>
      <c r="G91" s="74"/>
      <c r="H91" s="74"/>
      <c r="I91" s="74"/>
      <c r="J91" s="74"/>
      <c r="K91" s="74"/>
    </row>
    <row r="92" spans="2:11" ht="15.75">
      <c r="B92" s="75">
        <v>34</v>
      </c>
      <c r="C92" s="76" t="s">
        <v>231</v>
      </c>
      <c r="D92" s="75" t="s">
        <v>31</v>
      </c>
      <c r="E92" s="76" t="s">
        <v>232</v>
      </c>
      <c r="F92" s="91"/>
      <c r="G92" s="74"/>
      <c r="H92" s="74"/>
      <c r="I92" s="74"/>
      <c r="J92" s="74"/>
      <c r="K92" s="74"/>
    </row>
    <row r="93" spans="2:11" ht="15.75">
      <c r="B93" s="75">
        <v>73</v>
      </c>
      <c r="C93" s="76" t="s">
        <v>235</v>
      </c>
      <c r="D93" s="75" t="s">
        <v>31</v>
      </c>
      <c r="E93" s="76" t="s">
        <v>226</v>
      </c>
      <c r="F93" s="91"/>
      <c r="G93" s="74"/>
      <c r="H93" s="74"/>
      <c r="I93" s="74"/>
      <c r="J93" s="74"/>
      <c r="K93" s="74"/>
    </row>
    <row r="94" spans="2:6" ht="15.75">
      <c r="B94" s="75">
        <v>60</v>
      </c>
      <c r="C94" s="76" t="s">
        <v>118</v>
      </c>
      <c r="D94" s="75" t="s">
        <v>31</v>
      </c>
      <c r="E94" s="76" t="s">
        <v>55</v>
      </c>
      <c r="F94" s="91"/>
    </row>
  </sheetData>
  <sheetProtection/>
  <mergeCells count="17">
    <mergeCell ref="A2:K2"/>
    <mergeCell ref="A3:K3"/>
    <mergeCell ref="A4:L4"/>
    <mergeCell ref="G7:H7"/>
    <mergeCell ref="I7:J7"/>
    <mergeCell ref="J8:J9"/>
    <mergeCell ref="D7:D9"/>
    <mergeCell ref="A5:K5"/>
    <mergeCell ref="K7:K9"/>
    <mergeCell ref="A7:A9"/>
    <mergeCell ref="C7:C9"/>
    <mergeCell ref="F7:F9"/>
    <mergeCell ref="G8:G9"/>
    <mergeCell ref="H8:H9"/>
    <mergeCell ref="I8:I9"/>
    <mergeCell ref="B7:B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I10:I34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34">
      <formula1>1</formula1>
      <formula2>60</formula2>
    </dataValidation>
  </dataValidations>
  <printOptions/>
  <pageMargins left="0.7086614173228346" right="0.7086614173228346" top="0.11811023622047244" bottom="0" header="0.31496062992125984" footer="0.1574803149606299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2.140625" style="0" customWidth="1"/>
    <col min="2" max="6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27.75" customHeight="1">
      <c r="A2" s="39"/>
      <c r="B2" s="40"/>
      <c r="C2" s="40"/>
      <c r="D2" s="40"/>
      <c r="E2" s="40"/>
      <c r="F2" s="40"/>
    </row>
    <row r="3" spans="1:12" ht="14.25" customHeight="1">
      <c r="A3" s="104" t="s">
        <v>239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28"/>
    </row>
    <row r="4" spans="1:12" ht="14.25" customHeight="1">
      <c r="A4" s="104" t="s">
        <v>224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29"/>
    </row>
    <row r="5" spans="1:12" ht="15.75" customHeight="1">
      <c r="A5" s="105" t="s">
        <v>238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6" ht="15.75">
      <c r="A6" s="41"/>
      <c r="B6" s="41"/>
      <c r="C6" s="41"/>
      <c r="D6" s="41"/>
      <c r="E6" s="41"/>
      <c r="F6" s="42"/>
    </row>
    <row r="7" spans="1:6" ht="12.75">
      <c r="A7" s="109" t="s">
        <v>22</v>
      </c>
      <c r="B7" s="111" t="s">
        <v>26</v>
      </c>
      <c r="C7" s="113" t="s">
        <v>25</v>
      </c>
      <c r="D7" s="113" t="s">
        <v>80</v>
      </c>
      <c r="E7" s="113" t="s">
        <v>81</v>
      </c>
      <c r="F7" s="116" t="s">
        <v>82</v>
      </c>
    </row>
    <row r="8" spans="1:6" ht="12.75">
      <c r="A8" s="110"/>
      <c r="B8" s="112"/>
      <c r="C8" s="114"/>
      <c r="D8" s="115"/>
      <c r="E8" s="115"/>
      <c r="F8" s="117"/>
    </row>
    <row r="9" spans="1:6" ht="12.75">
      <c r="A9" s="110"/>
      <c r="B9" s="112"/>
      <c r="C9" s="114"/>
      <c r="D9" s="115"/>
      <c r="E9" s="115"/>
      <c r="F9" s="117"/>
    </row>
    <row r="10" spans="1:6" ht="30" customHeight="1">
      <c r="A10" s="52">
        <v>1</v>
      </c>
      <c r="B10" s="53" t="s">
        <v>83</v>
      </c>
      <c r="C10" s="54" t="s">
        <v>37</v>
      </c>
      <c r="D10" s="54">
        <v>175</v>
      </c>
      <c r="E10" s="54">
        <v>175</v>
      </c>
      <c r="F10" s="52">
        <f>D10+E10</f>
        <v>350</v>
      </c>
    </row>
    <row r="11" spans="1:6" ht="30" customHeight="1">
      <c r="A11" s="52">
        <v>2</v>
      </c>
      <c r="B11" s="62" t="s">
        <v>151</v>
      </c>
      <c r="C11" s="54" t="s">
        <v>37</v>
      </c>
      <c r="D11" s="54">
        <v>167</v>
      </c>
      <c r="E11" s="54">
        <v>167</v>
      </c>
      <c r="F11" s="52">
        <f>D11+E11</f>
        <v>334</v>
      </c>
    </row>
    <row r="12" spans="1:6" ht="30" customHeight="1">
      <c r="A12" s="52">
        <v>3</v>
      </c>
      <c r="B12" s="63" t="s">
        <v>130</v>
      </c>
      <c r="C12" s="54" t="s">
        <v>37</v>
      </c>
      <c r="D12" s="54">
        <v>158</v>
      </c>
      <c r="E12" s="54">
        <v>164</v>
      </c>
      <c r="F12" s="52">
        <f>D12+E12</f>
        <v>322</v>
      </c>
    </row>
    <row r="13" spans="1:6" ht="30" customHeight="1">
      <c r="A13" s="52">
        <v>4</v>
      </c>
      <c r="B13" s="62" t="s">
        <v>127</v>
      </c>
      <c r="C13" s="54" t="s">
        <v>37</v>
      </c>
      <c r="D13" s="54">
        <v>154</v>
      </c>
      <c r="E13" s="54">
        <v>154</v>
      </c>
      <c r="F13" s="52">
        <f>D13+E13</f>
        <v>308</v>
      </c>
    </row>
    <row r="14" spans="1:6" ht="30" customHeight="1">
      <c r="A14" s="52">
        <v>5</v>
      </c>
      <c r="B14" s="65"/>
      <c r="C14" s="65"/>
      <c r="D14" s="65"/>
      <c r="E14" s="65"/>
      <c r="F14" s="65"/>
    </row>
    <row r="15" spans="1:6" ht="30" customHeight="1">
      <c r="A15" s="52">
        <v>6</v>
      </c>
      <c r="B15" s="65"/>
      <c r="C15" s="65"/>
      <c r="D15" s="65"/>
      <c r="E15" s="65"/>
      <c r="F15" s="65"/>
    </row>
    <row r="16" spans="1:6" ht="30" customHeight="1">
      <c r="A16" s="52">
        <v>7</v>
      </c>
      <c r="B16" s="65"/>
      <c r="C16" s="65"/>
      <c r="D16" s="65"/>
      <c r="E16" s="65"/>
      <c r="F16" s="65"/>
    </row>
    <row r="17" spans="1:6" ht="30" customHeight="1">
      <c r="A17" s="52">
        <v>8</v>
      </c>
      <c r="B17" s="55"/>
      <c r="C17" s="54"/>
      <c r="D17" s="54"/>
      <c r="E17" s="54"/>
      <c r="F17" s="52"/>
    </row>
    <row r="18" spans="1:6" ht="30" customHeight="1">
      <c r="A18" s="52">
        <v>9</v>
      </c>
      <c r="B18" s="55"/>
      <c r="C18" s="54"/>
      <c r="D18" s="54"/>
      <c r="E18" s="54"/>
      <c r="F18" s="52"/>
    </row>
    <row r="20" spans="1:12" ht="15.75">
      <c r="A20" s="32" t="s">
        <v>23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1"/>
    </row>
    <row r="21" spans="1:12" ht="15.75">
      <c r="A21" s="32" t="s">
        <v>69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.75">
      <c r="A22" s="32" t="s">
        <v>46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1"/>
    </row>
    <row r="23" spans="1:12" ht="15.75">
      <c r="A23" s="92" t="s">
        <v>61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</sheetData>
  <sheetProtection/>
  <mergeCells count="10">
    <mergeCell ref="A3:K3"/>
    <mergeCell ref="A4:K4"/>
    <mergeCell ref="A5:L5"/>
    <mergeCell ref="A23:L23"/>
    <mergeCell ref="A7:A9"/>
    <mergeCell ref="B7:B9"/>
    <mergeCell ref="C7:C9"/>
    <mergeCell ref="D7:D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2015-09-06T23:08:04Z</cp:lastPrinted>
  <dcterms:created xsi:type="dcterms:W3CDTF">1996-10-08T23:32:33Z</dcterms:created>
  <dcterms:modified xsi:type="dcterms:W3CDTF">2015-09-07T23:57:04Z</dcterms:modified>
  <cp:category/>
  <cp:version/>
  <cp:contentType/>
  <cp:contentStatus/>
</cp:coreProperties>
</file>