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60" windowHeight="7470" tabRatio="699" activeTab="1"/>
  </bookViews>
  <sheets>
    <sheet name="ЧПК 50 см" sheetId="1" r:id="rId1"/>
    <sheet name="ЧПК 65 см" sheetId="2" r:id="rId2"/>
    <sheet name="ЧПК 85 см" sheetId="3" r:id="rId3"/>
    <sheet name="ЧПК 125 см" sheetId="4" r:id="rId4"/>
    <sheet name="ЧПК 500 см" sheetId="5" r:id="rId5"/>
    <sheet name="ЧПК Ветераны" sheetId="6" r:id="rId6"/>
    <sheet name="ЧПК Хобби" sheetId="7" r:id="rId7"/>
    <sheet name="ЧПК Команды" sheetId="8" r:id="rId8"/>
  </sheets>
  <definedNames>
    <definedName name="_xlnm.Print_Area" localSheetId="3">'ЧПК 125 см'!#REF!</definedName>
    <definedName name="_xlnm.Print_Area" localSheetId="0">'ЧПК 50 см'!$A$1:$IO$32</definedName>
    <definedName name="_xlnm.Print_Area" localSheetId="4">'ЧПК 500 см'!#REF!</definedName>
    <definedName name="_xlnm.Print_Area" localSheetId="1">'ЧПК 65 см'!#REF!</definedName>
    <definedName name="_xlnm.Print_Area" localSheetId="2">'ЧПК 85 см'!#REF!</definedName>
  </definedNames>
  <calcPr fullCalcOnLoad="1"/>
</workbook>
</file>

<file path=xl/sharedStrings.xml><?xml version="1.0" encoding="utf-8"?>
<sst xmlns="http://schemas.openxmlformats.org/spreadsheetml/2006/main" count="858" uniqueCount="239">
  <si>
    <t>Ст. №</t>
  </si>
  <si>
    <t>Фамилия,  Имя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</si>
  <si>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</si>
  <si>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</si>
  <si>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</si>
  <si>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</si>
  <si>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</si>
  <si>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</si>
  <si>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</si>
  <si>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</si>
  <si>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</si>
  <si>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</si>
  <si>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</si>
  <si>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</si>
  <si>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</si>
  <si>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</si>
  <si>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</si>
  <si>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</si>
  <si>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</si>
  <si>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</si>
  <si>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</si>
  <si>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</si>
  <si>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</si>
  <si>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</si>
  <si>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лич. очки</t>
  </si>
  <si>
    <t>Город (край, район, область)</t>
  </si>
  <si>
    <t>Команда</t>
  </si>
  <si>
    <t>ПРОТОКОЛ  ЛИЧНОГО  ЗАЧЕТА</t>
  </si>
  <si>
    <t>Раз  ряд</t>
  </si>
  <si>
    <t>Сумма очков              в личном зачете</t>
  </si>
  <si>
    <t>лично</t>
  </si>
  <si>
    <t>б/р</t>
  </si>
  <si>
    <t>КМС</t>
  </si>
  <si>
    <t>Шевченко Глеб</t>
  </si>
  <si>
    <t>Шевченко Петр</t>
  </si>
  <si>
    <t>МС</t>
  </si>
  <si>
    <t>г. Уссурийск</t>
  </si>
  <si>
    <t>г. Владивосток</t>
  </si>
  <si>
    <t>г. Находка</t>
  </si>
  <si>
    <t>Челышков Илья</t>
  </si>
  <si>
    <t>KAW</t>
  </si>
  <si>
    <t>HON</t>
  </si>
  <si>
    <t>КТМ</t>
  </si>
  <si>
    <t>SUZ</t>
  </si>
  <si>
    <t>YAM</t>
  </si>
  <si>
    <t xml:space="preserve">г. Уссурийск </t>
  </si>
  <si>
    <t xml:space="preserve">Главный секретарь                                                                                         </t>
  </si>
  <si>
    <t xml:space="preserve">г. Владивосток </t>
  </si>
  <si>
    <t>Власов Игорь</t>
  </si>
  <si>
    <t>Смышников Никита</t>
  </si>
  <si>
    <t>Давиденко Алексей</t>
  </si>
  <si>
    <t>Башмаков Денис</t>
  </si>
  <si>
    <t>Ерохин Денис</t>
  </si>
  <si>
    <t>Самбурский Юрий</t>
  </si>
  <si>
    <t>г. Дальнегорск</t>
  </si>
  <si>
    <t>г.Владивосток</t>
  </si>
  <si>
    <r>
      <t>Класс 65см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мальчики)</t>
    </r>
  </si>
  <si>
    <r>
      <t>Класс 85см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 ( юноши)</t>
    </r>
  </si>
  <si>
    <t>Моисеенко Глеб</t>
  </si>
  <si>
    <r>
      <t>Класс 500см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>.( мужчины)</t>
    </r>
  </si>
  <si>
    <t>Маевский Александр</t>
  </si>
  <si>
    <t>судья Всероссийской категории                                                                                            С.А. Трутнев</t>
  </si>
  <si>
    <t>Зыряев Максим</t>
  </si>
  <si>
    <r>
      <t>Класс 125см</t>
    </r>
    <r>
      <rPr>
        <b/>
        <i/>
        <vertAlign val="superscript"/>
        <sz val="12"/>
        <rFont val="Times New Roman"/>
        <family val="1"/>
      </rPr>
      <t>3</t>
    </r>
    <r>
      <rPr>
        <b/>
        <i/>
        <sz val="12"/>
        <rFont val="Times New Roman"/>
        <family val="1"/>
      </rPr>
      <t xml:space="preserve"> ( мужчины)</t>
    </r>
  </si>
  <si>
    <t>Владивосток</t>
  </si>
  <si>
    <t>Большой Камень</t>
  </si>
  <si>
    <t>Журавлев Сергей</t>
  </si>
  <si>
    <t>Тарасенко Сергей</t>
  </si>
  <si>
    <t>1-ю</t>
  </si>
  <si>
    <t>судья 1 категории                                                                                                                     Е.В. Старков</t>
  </si>
  <si>
    <r>
      <t>Класс 50см</t>
    </r>
    <r>
      <rPr>
        <b/>
        <i/>
        <vertAlign val="superscript"/>
        <sz val="12"/>
        <rFont val="Times New Roman"/>
        <family val="1"/>
      </rPr>
      <t>3</t>
    </r>
  </si>
  <si>
    <t>Макаров Григорий</t>
  </si>
  <si>
    <t>с.В.Надеждинское</t>
  </si>
  <si>
    <t>Макаров Михаил</t>
  </si>
  <si>
    <t>Завертан Аристарх</t>
  </si>
  <si>
    <t>г.Уссурийск</t>
  </si>
  <si>
    <t>Протопопов Егор</t>
  </si>
  <si>
    <t>Зайцев Степан</t>
  </si>
  <si>
    <t>2-ю</t>
  </si>
  <si>
    <t>3-ю</t>
  </si>
  <si>
    <t>1-й заезд очки</t>
  </si>
  <si>
    <t>2-й заезд очки</t>
  </si>
  <si>
    <t>Сумма очков</t>
  </si>
  <si>
    <t>"ВОСТОК"</t>
  </si>
  <si>
    <t>Класс Ветераны</t>
  </si>
  <si>
    <t>ВОСТОК</t>
  </si>
  <si>
    <t>Ковтун Алексей</t>
  </si>
  <si>
    <t>н/с</t>
  </si>
  <si>
    <t>Ревун Александр</t>
  </si>
  <si>
    <r>
      <t>Класс 500см</t>
    </r>
    <r>
      <rPr>
        <b/>
        <i/>
        <vertAlign val="superscript"/>
        <sz val="9"/>
        <rFont val="Times New Roman"/>
        <family val="1"/>
      </rPr>
      <t>3</t>
    </r>
    <r>
      <rPr>
        <b/>
        <i/>
        <sz val="9"/>
        <rFont val="Times New Roman"/>
        <family val="1"/>
      </rPr>
      <t xml:space="preserve"> ( хобби)</t>
    </r>
  </si>
  <si>
    <t>Лукашов Никита</t>
  </si>
  <si>
    <t xml:space="preserve">восток </t>
  </si>
  <si>
    <t>Козлов Кирилл</t>
  </si>
  <si>
    <t xml:space="preserve">ВОСТОК </t>
  </si>
  <si>
    <t>Иванов Александр</t>
  </si>
  <si>
    <t>Тарунов Александр</t>
  </si>
  <si>
    <t>Тихов Степан</t>
  </si>
  <si>
    <t>Котляр Виталий</t>
  </si>
  <si>
    <t>Коровко Никита</t>
  </si>
  <si>
    <t>Горовой Юрий</t>
  </si>
  <si>
    <t>Овсянников Алексей</t>
  </si>
  <si>
    <t>Колесов Виталий</t>
  </si>
  <si>
    <t>Щелканов Руслан</t>
  </si>
  <si>
    <t>Кравченко Арсений</t>
  </si>
  <si>
    <t>Челышков Захар</t>
  </si>
  <si>
    <t>Петренко Дмитрий</t>
  </si>
  <si>
    <t>г. Благовещенск</t>
  </si>
  <si>
    <t>Жуков Александр</t>
  </si>
  <si>
    <t>Цыбулин Дмитрий</t>
  </si>
  <si>
    <t>н/ф</t>
  </si>
  <si>
    <t>Столяров Игорь</t>
  </si>
  <si>
    <t>Голушко Сергей</t>
  </si>
  <si>
    <t>Серышев Максим</t>
  </si>
  <si>
    <t>Петров Влад</t>
  </si>
  <si>
    <t>Мешков Сергей</t>
  </si>
  <si>
    <t>Бекерев Илья</t>
  </si>
  <si>
    <t>Зиновьев Антон</t>
  </si>
  <si>
    <t>Хабаровск</t>
  </si>
  <si>
    <t>Новиков Евгений</t>
  </si>
  <si>
    <t>Кравченко Ярослав</t>
  </si>
  <si>
    <t>Науменко Вадим</t>
  </si>
  <si>
    <t>Манышев Иван</t>
  </si>
  <si>
    <t xml:space="preserve">Наумова Юлия </t>
  </si>
  <si>
    <t>Седых Владимир</t>
  </si>
  <si>
    <t>Челышков Макар</t>
  </si>
  <si>
    <t>Полищук Артур</t>
  </si>
  <si>
    <t>филток-2</t>
  </si>
  <si>
    <t>PRO-MOTOR-Заря 2</t>
  </si>
  <si>
    <t>Седых Дмитрий</t>
  </si>
  <si>
    <t>Антонов Святослав</t>
  </si>
  <si>
    <t xml:space="preserve"> филток-2</t>
  </si>
  <si>
    <t>г.Дальнегорск</t>
  </si>
  <si>
    <t>Благовещенск</t>
  </si>
  <si>
    <t xml:space="preserve"> Владивосток</t>
  </si>
  <si>
    <t>В.Надеждинское</t>
  </si>
  <si>
    <t>Находка</t>
  </si>
  <si>
    <t xml:space="preserve"> Славянка</t>
  </si>
  <si>
    <t>Уссурийск</t>
  </si>
  <si>
    <t>Змага Антон</t>
  </si>
  <si>
    <t>Лутков Алексей</t>
  </si>
  <si>
    <t>Крупин Александр</t>
  </si>
  <si>
    <t>Химион Алексей</t>
  </si>
  <si>
    <t>Ходзицкий Виктор</t>
  </si>
  <si>
    <t>Матяш Владимир</t>
  </si>
  <si>
    <t>Буйвол Евгений</t>
  </si>
  <si>
    <t>Бондарь Олег</t>
  </si>
  <si>
    <t>Шаврин Дмитрий</t>
  </si>
  <si>
    <t>Вотинов Александр</t>
  </si>
  <si>
    <t>Момонт Владимир</t>
  </si>
  <si>
    <t>Шевченко Дмитрий</t>
  </si>
  <si>
    <t>Семих Алексей</t>
  </si>
  <si>
    <t>PRO-MOTOR-Заря 1</t>
  </si>
  <si>
    <t>Беляков Дмитрий</t>
  </si>
  <si>
    <t>Лукашов Артемий</t>
  </si>
  <si>
    <t>Давиденко Михаил</t>
  </si>
  <si>
    <t>п. Новый</t>
  </si>
  <si>
    <t>Метляев Тимофей</t>
  </si>
  <si>
    <t>г. Владиосток</t>
  </si>
  <si>
    <t>Кузнецов Матвей</t>
  </si>
  <si>
    <t>г. Комсомольск</t>
  </si>
  <si>
    <t>Рыбалочка Георгий</t>
  </si>
  <si>
    <t>Тюфтин Степан</t>
  </si>
  <si>
    <t>г.Находка</t>
  </si>
  <si>
    <t>Павлов Никита</t>
  </si>
  <si>
    <t>Черницов Артем</t>
  </si>
  <si>
    <t>Кокин Ярослав</t>
  </si>
  <si>
    <t>Мосин Эрик</t>
  </si>
  <si>
    <t>Семенов Семен</t>
  </si>
  <si>
    <t>Чебитько Федор</t>
  </si>
  <si>
    <t>"мотор досааф"</t>
  </si>
  <si>
    <t>Третьяков Никита</t>
  </si>
  <si>
    <t>Ярышко Илья</t>
  </si>
  <si>
    <t>Харченко Илья</t>
  </si>
  <si>
    <t>Краснокутский Вася</t>
  </si>
  <si>
    <t>Граждан Илья</t>
  </si>
  <si>
    <t>Маюк Андрей</t>
  </si>
  <si>
    <t>Тросиненко Сергей</t>
  </si>
  <si>
    <t>Партизанск</t>
  </si>
  <si>
    <t>Бурковский Александр</t>
  </si>
  <si>
    <t>г.Артем</t>
  </si>
  <si>
    <t>Чурин Роман</t>
  </si>
  <si>
    <t>Иванов Владислав</t>
  </si>
  <si>
    <t>г.Большой Камень</t>
  </si>
  <si>
    <t>Ковальчук Алена</t>
  </si>
  <si>
    <t>Бессарабец Вадим</t>
  </si>
  <si>
    <t>Сидоров Артур</t>
  </si>
  <si>
    <t>Акименко Роман</t>
  </si>
  <si>
    <t>МСМК</t>
  </si>
  <si>
    <t>Логачев Сергей</t>
  </si>
  <si>
    <t>Лукашенко Алексей</t>
  </si>
  <si>
    <t>Каминский Николай</t>
  </si>
  <si>
    <t>Попов Андрей</t>
  </si>
  <si>
    <t>Ведьмук Руслан</t>
  </si>
  <si>
    <t>Маринюк Александр</t>
  </si>
  <si>
    <t>п.Ярославский</t>
  </si>
  <si>
    <t>Заика Александр</t>
  </si>
  <si>
    <t>Елизов Антон</t>
  </si>
  <si>
    <t>Леонтьев Алексей</t>
  </si>
  <si>
    <t>Шарапов Андрей</t>
  </si>
  <si>
    <t>Б. Камень</t>
  </si>
  <si>
    <t>Химион Константин</t>
  </si>
  <si>
    <t>Моняков Дмитрий</t>
  </si>
  <si>
    <t>Янченков Иван</t>
  </si>
  <si>
    <t>Ворожбит Дмитрий</t>
  </si>
  <si>
    <t>Корсун Павел</t>
  </si>
  <si>
    <t>Черницов Дмитрий</t>
  </si>
  <si>
    <t>Наумов Валерий</t>
  </si>
  <si>
    <t>п.Славянка</t>
  </si>
  <si>
    <t>Балчихин Алексей</t>
  </si>
  <si>
    <t>Тыщук Константин</t>
  </si>
  <si>
    <t>Полевода Кирилл</t>
  </si>
  <si>
    <t>Васев Артем</t>
  </si>
  <si>
    <t>PV</t>
  </si>
  <si>
    <t>Быков Дмитрий</t>
  </si>
  <si>
    <t>п.Новый</t>
  </si>
  <si>
    <t>Степанов Степан</t>
  </si>
  <si>
    <t>Чернышев Алексей</t>
  </si>
  <si>
    <t>Черевченко Иван</t>
  </si>
  <si>
    <t>Мостовой Артем</t>
  </si>
  <si>
    <t>Кузнецов Евгений</t>
  </si>
  <si>
    <t>Салахутдинов Артур</t>
  </si>
  <si>
    <t>Паршиков Сергей</t>
  </si>
  <si>
    <t>Дорофеев Павел</t>
  </si>
  <si>
    <t>Черников Андрей</t>
  </si>
  <si>
    <t xml:space="preserve">Открытый Чемпионат и Первенство Приморского края по мотокроссу 2015 года.  4-й этап.                                                                                                                             </t>
  </si>
  <si>
    <t>г. Спасск-Дальний (Приморский край)                                                                                                                  22-23 августа 2015 года.</t>
  </si>
  <si>
    <t>ПРОТОКОЛ  КОМАНДНОГО  ЗАЧЕТА</t>
  </si>
  <si>
    <t>Кобцев Никита</t>
  </si>
  <si>
    <t>Бардаш Кирилл</t>
  </si>
  <si>
    <t>г. Спасск</t>
  </si>
  <si>
    <t>Огневский Виталий</t>
  </si>
  <si>
    <t>Иванов Сергей</t>
  </si>
  <si>
    <t>Миронов Игорь</t>
  </si>
  <si>
    <t>п. Кавалерово</t>
  </si>
  <si>
    <t>Брухтей Александр</t>
  </si>
  <si>
    <t>п. Кировский</t>
  </si>
  <si>
    <t>Долгалев Семен</t>
  </si>
  <si>
    <t>Кирик Дмитрий</t>
  </si>
  <si>
    <t>Бардаш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</si>
</sst>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23"/>
      <name val="Cambria"/>
      <family val="1"/>
    </font>
    <font>
      <sz val="10"/>
      <color indexed="23"/>
      <name val="Cambria"/>
      <family val="1"/>
    </font>
    <font>
      <b/>
      <u val="single"/>
      <sz val="11"/>
      <color indexed="23"/>
      <name val="Cambria"/>
      <family val="1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i/>
      <sz val="12"/>
      <color indexed="23"/>
      <name val="Cambria"/>
      <family val="1"/>
    </font>
    <font>
      <b/>
      <sz val="12"/>
      <color indexed="23"/>
      <name val="Cambria"/>
      <family val="1"/>
    </font>
    <font>
      <sz val="12"/>
      <color indexed="23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Cambria"/>
      <family val="1"/>
    </font>
    <font>
      <b/>
      <i/>
      <sz val="12"/>
      <name val="Cambria"/>
      <family val="1"/>
    </font>
    <font>
      <b/>
      <i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9"/>
      <name val="Times New Roman"/>
      <family val="1"/>
    </font>
    <font>
      <sz val="12"/>
      <color indexed="49"/>
      <name val="Times New Roman"/>
      <family val="1"/>
    </font>
    <font>
      <sz val="12"/>
      <color indexed="13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0"/>
      <name val="Times New Roman"/>
      <family val="1"/>
    </font>
    <font>
      <sz val="12"/>
      <color theme="8" tint="0.39998000860214233"/>
      <name val="Times New Roman"/>
      <family val="1"/>
    </font>
    <font>
      <sz val="12"/>
      <color rgb="FFFFFF00"/>
      <name val="Times New Roman"/>
      <family val="1"/>
    </font>
    <font>
      <sz val="10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14" fillId="34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 locked="0"/>
    </xf>
    <xf numFmtId="0" fontId="14" fillId="36" borderId="12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applyProtection="1">
      <alignment horizontal="center" wrapText="1"/>
      <protection locked="0"/>
    </xf>
    <xf numFmtId="0" fontId="26" fillId="38" borderId="11" xfId="0" applyFont="1" applyFill="1" applyBorder="1" applyAlignment="1" applyProtection="1">
      <alignment horizontal="center" vertical="center"/>
      <protection locked="0"/>
    </xf>
    <xf numFmtId="0" fontId="20" fillId="38" borderId="11" xfId="0" applyFont="1" applyFill="1" applyBorder="1" applyAlignment="1" applyProtection="1">
      <alignment horizontal="center" vertical="center" wrapText="1"/>
      <protection locked="0"/>
    </xf>
    <xf numFmtId="0" fontId="25" fillId="38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 applyProtection="1">
      <alignment horizontal="center" vertical="center"/>
      <protection locked="0"/>
    </xf>
    <xf numFmtId="0" fontId="14" fillId="35" borderId="11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/>
      <protection locked="0"/>
    </xf>
    <xf numFmtId="0" fontId="70" fillId="0" borderId="11" xfId="0" applyFont="1" applyFill="1" applyBorder="1" applyAlignment="1" applyProtection="1">
      <alignment horizontal="center" vertical="center"/>
      <protection locked="0"/>
    </xf>
    <xf numFmtId="0" fontId="70" fillId="0" borderId="11" xfId="0" applyFont="1" applyFill="1" applyBorder="1" applyAlignment="1" applyProtection="1">
      <alignment horizontal="left" vertical="center" wrapText="1"/>
      <protection locked="0"/>
    </xf>
    <xf numFmtId="0" fontId="70" fillId="0" borderId="11" xfId="0" applyFont="1" applyFill="1" applyBorder="1" applyAlignment="1">
      <alignment horizontal="center" vertical="center"/>
    </xf>
    <xf numFmtId="0" fontId="70" fillId="34" borderId="11" xfId="0" applyFont="1" applyFill="1" applyBorder="1" applyAlignment="1" applyProtection="1">
      <alignment horizontal="center" vertical="center"/>
      <protection locked="0"/>
    </xf>
    <xf numFmtId="0" fontId="70" fillId="35" borderId="11" xfId="0" applyFont="1" applyFill="1" applyBorder="1" applyAlignment="1" applyProtection="1">
      <alignment horizontal="center" vertical="center"/>
      <protection locked="0"/>
    </xf>
    <xf numFmtId="0" fontId="71" fillId="0" borderId="0" xfId="0" applyFont="1" applyAlignment="1">
      <alignment/>
    </xf>
    <xf numFmtId="0" fontId="72" fillId="0" borderId="11" xfId="0" applyFont="1" applyFill="1" applyBorder="1" applyAlignment="1" applyProtection="1">
      <alignment horizontal="center" vertical="center"/>
      <protection locked="0"/>
    </xf>
    <xf numFmtId="0" fontId="72" fillId="0" borderId="11" xfId="0" applyFont="1" applyFill="1" applyBorder="1" applyAlignment="1" applyProtection="1">
      <alignment horizontal="left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72" fillId="0" borderId="11" xfId="0" applyFont="1" applyFill="1" applyBorder="1" applyAlignment="1">
      <alignment horizontal="center" vertical="center"/>
    </xf>
    <xf numFmtId="0" fontId="72" fillId="0" borderId="11" xfId="0" applyFont="1" applyFill="1" applyBorder="1" applyAlignment="1" applyProtection="1">
      <alignment horizontal="left" vertical="center"/>
      <protection locked="0"/>
    </xf>
    <xf numFmtId="0" fontId="73" fillId="35" borderId="11" xfId="0" applyFont="1" applyFill="1" applyBorder="1" applyAlignment="1" applyProtection="1">
      <alignment horizontal="center" vertical="center"/>
      <protection locked="0"/>
    </xf>
    <xf numFmtId="0" fontId="74" fillId="34" borderId="11" xfId="0" applyFont="1" applyFill="1" applyBorder="1" applyAlignment="1" applyProtection="1">
      <alignment horizontal="center" vertical="center"/>
      <protection locked="0"/>
    </xf>
    <xf numFmtId="0" fontId="72" fillId="0" borderId="11" xfId="0" applyFont="1" applyFill="1" applyBorder="1" applyAlignment="1" applyProtection="1">
      <alignment horizontal="center" vertical="center" wrapText="1"/>
      <protection locked="0"/>
    </xf>
    <xf numFmtId="0" fontId="72" fillId="39" borderId="11" xfId="0" applyFont="1" applyFill="1" applyBorder="1" applyAlignment="1" applyProtection="1">
      <alignment horizontal="center" vertical="center"/>
      <protection locked="0"/>
    </xf>
    <xf numFmtId="0" fontId="72" fillId="39" borderId="11" xfId="0" applyFont="1" applyFill="1" applyBorder="1" applyAlignment="1" applyProtection="1">
      <alignment horizontal="left" vertical="center"/>
      <protection locked="0"/>
    </xf>
    <xf numFmtId="0" fontId="72" fillId="39" borderId="11" xfId="0" applyFont="1" applyFill="1" applyBorder="1" applyAlignment="1" applyProtection="1">
      <alignment horizontal="left" vertical="center" wrapText="1"/>
      <protection locked="0"/>
    </xf>
    <xf numFmtId="0" fontId="72" fillId="39" borderId="11" xfId="0" applyFont="1" applyFill="1" applyBorder="1" applyAlignment="1" applyProtection="1">
      <alignment horizontal="center" vertical="center" wrapText="1"/>
      <protection locked="0"/>
    </xf>
    <xf numFmtId="0" fontId="75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34" borderId="11" xfId="0" applyFont="1" applyFill="1" applyBorder="1" applyAlignment="1" applyProtection="1">
      <alignment horizontal="center" vertical="center" wrapText="1"/>
      <protection locked="0"/>
    </xf>
    <xf numFmtId="0" fontId="15" fillId="34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35" borderId="22" xfId="0" applyFont="1" applyFill="1" applyBorder="1" applyAlignment="1" applyProtection="1">
      <alignment horizontal="center" vertical="center" wrapText="1"/>
      <protection locked="0"/>
    </xf>
    <xf numFmtId="0" fontId="24" fillId="35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30</xdr:row>
      <xdr:rowOff>0</xdr:rowOff>
    </xdr:from>
    <xdr:to>
      <xdr:col>11</xdr:col>
      <xdr:colOff>600075</xdr:colOff>
      <xdr:row>30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48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30</xdr:row>
      <xdr:rowOff>0</xdr:rowOff>
    </xdr:from>
    <xdr:to>
      <xdr:col>11</xdr:col>
      <xdr:colOff>600075</xdr:colOff>
      <xdr:row>30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48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30</xdr:row>
      <xdr:rowOff>0</xdr:rowOff>
    </xdr:from>
    <xdr:to>
      <xdr:col>11</xdr:col>
      <xdr:colOff>600075</xdr:colOff>
      <xdr:row>30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48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30</xdr:row>
      <xdr:rowOff>0</xdr:rowOff>
    </xdr:from>
    <xdr:to>
      <xdr:col>11</xdr:col>
      <xdr:colOff>600075</xdr:colOff>
      <xdr:row>30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48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484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484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484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484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419100</xdr:colOff>
      <xdr:row>30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66484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0</xdr:rowOff>
    </xdr:from>
    <xdr:to>
      <xdr:col>11</xdr:col>
      <xdr:colOff>323850</xdr:colOff>
      <xdr:row>30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4845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010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32</xdr:row>
      <xdr:rowOff>0</xdr:rowOff>
    </xdr:from>
    <xdr:to>
      <xdr:col>11</xdr:col>
      <xdr:colOff>323850</xdr:colOff>
      <xdr:row>32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104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010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32</xdr:row>
      <xdr:rowOff>0</xdr:rowOff>
    </xdr:from>
    <xdr:to>
      <xdr:col>11</xdr:col>
      <xdr:colOff>323850</xdr:colOff>
      <xdr:row>32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104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010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32</xdr:row>
      <xdr:rowOff>0</xdr:rowOff>
    </xdr:from>
    <xdr:to>
      <xdr:col>11</xdr:col>
      <xdr:colOff>323850</xdr:colOff>
      <xdr:row>32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104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010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32</xdr:row>
      <xdr:rowOff>0</xdr:rowOff>
    </xdr:from>
    <xdr:to>
      <xdr:col>11</xdr:col>
      <xdr:colOff>323850</xdr:colOff>
      <xdr:row>32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104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7010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32</xdr:row>
      <xdr:rowOff>0</xdr:rowOff>
    </xdr:from>
    <xdr:to>
      <xdr:col>11</xdr:col>
      <xdr:colOff>323850</xdr:colOff>
      <xdr:row>32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10400"/>
          <a:ext cx="814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228600</xdr:rowOff>
    </xdr:from>
    <xdr:to>
      <xdr:col>7</xdr:col>
      <xdr:colOff>152400</xdr:colOff>
      <xdr:row>0</xdr:row>
      <xdr:rowOff>628650</xdr:rowOff>
    </xdr:to>
    <xdr:pic>
      <xdr:nvPicPr>
        <xdr:cNvPr id="3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7143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0</xdr:row>
      <xdr:rowOff>152400</xdr:rowOff>
    </xdr:from>
    <xdr:to>
      <xdr:col>10</xdr:col>
      <xdr:colOff>276225</xdr:colOff>
      <xdr:row>0</xdr:row>
      <xdr:rowOff>628650</xdr:rowOff>
    </xdr:to>
    <xdr:pic>
      <xdr:nvPicPr>
        <xdr:cNvPr id="38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52400"/>
          <a:ext cx="704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0096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6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419100</xdr:colOff>
      <xdr:row>1</xdr:row>
      <xdr:rowOff>495300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619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11</xdr:col>
      <xdr:colOff>0</xdr:colOff>
      <xdr:row>1</xdr:row>
      <xdr:rowOff>438150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7477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5532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532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5532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532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5532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532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5532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532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419100</xdr:colOff>
      <xdr:row>32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65532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0</xdr:colOff>
      <xdr:row>32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553200"/>
          <a:ext cx="7477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11</xdr:col>
      <xdr:colOff>419100</xdr:colOff>
      <xdr:row>1</xdr:row>
      <xdr:rowOff>428625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61925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11</xdr:col>
      <xdr:colOff>0</xdr:colOff>
      <xdr:row>1</xdr:row>
      <xdr:rowOff>428625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803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47625</xdr:colOff>
      <xdr:row>32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55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32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53200"/>
          <a:ext cx="834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47625</xdr:colOff>
      <xdr:row>32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55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32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53200"/>
          <a:ext cx="834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47625</xdr:colOff>
      <xdr:row>32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55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32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53200"/>
          <a:ext cx="834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47625</xdr:colOff>
      <xdr:row>32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55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32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53200"/>
          <a:ext cx="834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32</xdr:row>
      <xdr:rowOff>0</xdr:rowOff>
    </xdr:from>
    <xdr:to>
      <xdr:col>12</xdr:col>
      <xdr:colOff>47625</xdr:colOff>
      <xdr:row>32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6553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12</xdr:col>
      <xdr:colOff>0</xdr:colOff>
      <xdr:row>32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553200"/>
          <a:ext cx="834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906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060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53</xdr:row>
      <xdr:rowOff>0</xdr:rowOff>
    </xdr:from>
    <xdr:to>
      <xdr:col>7</xdr:col>
      <xdr:colOff>47625</xdr:colOff>
      <xdr:row>53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2489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0</xdr:colOff>
      <xdr:row>53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48900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9525</xdr:colOff>
      <xdr:row>53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48900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9525</xdr:colOff>
      <xdr:row>53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48900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9525</xdr:colOff>
      <xdr:row>53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48900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9525</xdr:colOff>
      <xdr:row>53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48900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9525</xdr:colOff>
      <xdr:row>53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48900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9525</xdr:colOff>
      <xdr:row>53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48900"/>
          <a:ext cx="6991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53</xdr:row>
      <xdr:rowOff>0</xdr:rowOff>
    </xdr:from>
    <xdr:to>
      <xdr:col>7</xdr:col>
      <xdr:colOff>47625</xdr:colOff>
      <xdr:row>53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2489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0</xdr:colOff>
      <xdr:row>53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48900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53</xdr:row>
      <xdr:rowOff>0</xdr:rowOff>
    </xdr:from>
    <xdr:to>
      <xdr:col>7</xdr:col>
      <xdr:colOff>47625</xdr:colOff>
      <xdr:row>53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2489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0</xdr:colOff>
      <xdr:row>53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48900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53</xdr:row>
      <xdr:rowOff>0</xdr:rowOff>
    </xdr:from>
    <xdr:to>
      <xdr:col>7</xdr:col>
      <xdr:colOff>47625</xdr:colOff>
      <xdr:row>53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2489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0</xdr:colOff>
      <xdr:row>53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48900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53</xdr:row>
      <xdr:rowOff>0</xdr:rowOff>
    </xdr:from>
    <xdr:to>
      <xdr:col>7</xdr:col>
      <xdr:colOff>47625</xdr:colOff>
      <xdr:row>53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2489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7</xdr:col>
      <xdr:colOff>0</xdr:colOff>
      <xdr:row>53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248900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419100</xdr:colOff>
      <xdr:row>1</xdr:row>
      <xdr:rowOff>495300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619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11</xdr:col>
      <xdr:colOff>0</xdr:colOff>
      <xdr:row>1</xdr:row>
      <xdr:rowOff>438150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8439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54</xdr:row>
      <xdr:rowOff>0</xdr:rowOff>
    </xdr:from>
    <xdr:to>
      <xdr:col>7</xdr:col>
      <xdr:colOff>47625</xdr:colOff>
      <xdr:row>54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4489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54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448925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54</xdr:row>
      <xdr:rowOff>0</xdr:rowOff>
    </xdr:from>
    <xdr:to>
      <xdr:col>7</xdr:col>
      <xdr:colOff>47625</xdr:colOff>
      <xdr:row>54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4489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54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448925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54</xdr:row>
      <xdr:rowOff>0</xdr:rowOff>
    </xdr:from>
    <xdr:to>
      <xdr:col>7</xdr:col>
      <xdr:colOff>47625</xdr:colOff>
      <xdr:row>54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4489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448925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54</xdr:row>
      <xdr:rowOff>0</xdr:rowOff>
    </xdr:from>
    <xdr:to>
      <xdr:col>7</xdr:col>
      <xdr:colOff>47625</xdr:colOff>
      <xdr:row>54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4489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54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448925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54</xdr:row>
      <xdr:rowOff>0</xdr:rowOff>
    </xdr:from>
    <xdr:to>
      <xdr:col>7</xdr:col>
      <xdr:colOff>47625</xdr:colOff>
      <xdr:row>54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04489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7</xdr:col>
      <xdr:colOff>0</xdr:colOff>
      <xdr:row>54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0448925"/>
          <a:ext cx="6981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0572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2466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11</xdr:col>
      <xdr:colOff>9525</xdr:colOff>
      <xdr:row>0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447675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11</xdr:col>
      <xdr:colOff>0</xdr:colOff>
      <xdr:row>0</xdr:row>
      <xdr:rowOff>438150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801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47625</xdr:colOff>
      <xdr:row>66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38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12</xdr:col>
      <xdr:colOff>0</xdr:colOff>
      <xdr:row>55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1610975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47625</xdr:colOff>
      <xdr:row>66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38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12</xdr:col>
      <xdr:colOff>0</xdr:colOff>
      <xdr:row>55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1610975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47625</xdr:colOff>
      <xdr:row>66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381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12</xdr:col>
      <xdr:colOff>0</xdr:colOff>
      <xdr:row>55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1610975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10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12</xdr:col>
      <xdr:colOff>47625</xdr:colOff>
      <xdr:row>68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12</xdr:col>
      <xdr:colOff>0</xdr:colOff>
      <xdr:row>57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011025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12</xdr:col>
      <xdr:colOff>47625</xdr:colOff>
      <xdr:row>68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12</xdr:col>
      <xdr:colOff>0</xdr:colOff>
      <xdr:row>57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011025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12</xdr:col>
      <xdr:colOff>47625</xdr:colOff>
      <xdr:row>68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12</xdr:col>
      <xdr:colOff>0</xdr:colOff>
      <xdr:row>57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011025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12</xdr:col>
      <xdr:colOff>47625</xdr:colOff>
      <xdr:row>68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12</xdr:col>
      <xdr:colOff>0</xdr:colOff>
      <xdr:row>57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011025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12</xdr:col>
      <xdr:colOff>47625</xdr:colOff>
      <xdr:row>68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4211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12</xdr:col>
      <xdr:colOff>0</xdr:colOff>
      <xdr:row>57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2011025"/>
          <a:ext cx="8315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7905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419100</xdr:colOff>
      <xdr:row>0</xdr:row>
      <xdr:rowOff>514350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11</xdr:col>
      <xdr:colOff>323850</xdr:colOff>
      <xdr:row>0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525"/>
          <a:ext cx="72199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419100</xdr:colOff>
      <xdr:row>37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39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912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419100</xdr:colOff>
      <xdr:row>37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39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912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419100</xdr:colOff>
      <xdr:row>37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39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912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419100</xdr:colOff>
      <xdr:row>37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39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912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37</xdr:row>
      <xdr:rowOff>0</xdr:rowOff>
    </xdr:from>
    <xdr:to>
      <xdr:col>12</xdr:col>
      <xdr:colOff>419100</xdr:colOff>
      <xdr:row>37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63905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29</xdr:row>
      <xdr:rowOff>0</xdr:rowOff>
    </xdr:from>
    <xdr:to>
      <xdr:col>12</xdr:col>
      <xdr:colOff>323850</xdr:colOff>
      <xdr:row>29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6191250"/>
          <a:ext cx="7486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144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144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419100</xdr:colOff>
      <xdr:row>0</xdr:row>
      <xdr:rowOff>514350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0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9525</xdr:rowOff>
    </xdr:from>
    <xdr:to>
      <xdr:col>10</xdr:col>
      <xdr:colOff>323850</xdr:colOff>
      <xdr:row>0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9525"/>
          <a:ext cx="6467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1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2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38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3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0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419100</xdr:colOff>
      <xdr:row>3</xdr:row>
      <xdr:rowOff>0</xdr:rowOff>
    </xdr:to>
    <xdr:pic>
      <xdr:nvPicPr>
        <xdr:cNvPr id="24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8477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0</xdr:rowOff>
    </xdr:to>
    <xdr:pic>
      <xdr:nvPicPr>
        <xdr:cNvPr id="24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7725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1381125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715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1104900</xdr:colOff>
      <xdr:row>0</xdr:row>
      <xdr:rowOff>85725</xdr:rowOff>
    </xdr:from>
    <xdr:to>
      <xdr:col>6</xdr:col>
      <xdr:colOff>381000</xdr:colOff>
      <xdr:row>2</xdr:row>
      <xdr:rowOff>47625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85725"/>
          <a:ext cx="657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5534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340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5534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340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5534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340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5534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340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419100</xdr:colOff>
      <xdr:row>20</xdr:row>
      <xdr:rowOff>0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55340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</xdr:row>
      <xdr:rowOff>0</xdr:rowOff>
    </xdr:from>
    <xdr:to>
      <xdr:col>11</xdr:col>
      <xdr:colOff>323850</xdr:colOff>
      <xdr:row>20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34025"/>
          <a:ext cx="10258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3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4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5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6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7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8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9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0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1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2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3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3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4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4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5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6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6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7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7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8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8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19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19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7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0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09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1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3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419100</xdr:colOff>
      <xdr:row>4</xdr:row>
      <xdr:rowOff>0</xdr:rowOff>
    </xdr:to>
    <xdr:pic>
      <xdr:nvPicPr>
        <xdr:cNvPr id="215" name="Picture 5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8763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0</xdr:rowOff>
    </xdr:to>
    <xdr:pic>
      <xdr:nvPicPr>
        <xdr:cNvPr id="2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IV49"/>
  <sheetViews>
    <sheetView workbookViewId="0" topLeftCell="A5">
      <selection activeCell="E38" sqref="E38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5.28125" style="1" customWidth="1"/>
    <col min="4" max="4" width="5.8515625" style="1" customWidth="1"/>
    <col min="5" max="5" width="35.140625" style="1" customWidth="1"/>
    <col min="6" max="6" width="16.57421875" style="1" customWidth="1"/>
    <col min="7" max="7" width="12.2812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49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00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6.5" customHeight="1">
      <c r="A2" s="102" t="s">
        <v>224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28"/>
      <c r="M2" s="101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102" t="s">
        <v>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9"/>
      <c r="M3" s="101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3.5" customHeight="1">
      <c r="A4" s="103" t="s">
        <v>225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1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 thickBot="1">
      <c r="A5" s="104" t="s">
        <v>70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18.75" customHeight="1">
      <c r="A6" s="91" t="s">
        <v>22</v>
      </c>
      <c r="B6" s="91" t="s">
        <v>0</v>
      </c>
      <c r="C6" s="91" t="s">
        <v>1</v>
      </c>
      <c r="D6" s="91" t="s">
        <v>28</v>
      </c>
      <c r="E6" s="91" t="s">
        <v>25</v>
      </c>
      <c r="F6" s="91" t="s">
        <v>26</v>
      </c>
      <c r="G6" s="91" t="s">
        <v>2</v>
      </c>
      <c r="H6" s="91" t="s">
        <v>3</v>
      </c>
      <c r="I6" s="93"/>
      <c r="J6" s="91" t="s">
        <v>4</v>
      </c>
      <c r="K6" s="93"/>
      <c r="L6" s="94" t="s">
        <v>29</v>
      </c>
      <c r="M6" s="95" t="s">
        <v>14</v>
      </c>
      <c r="N6" s="5"/>
      <c r="O6" s="1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7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2"/>
      <c r="IV6" s="6"/>
    </row>
    <row r="7" spans="1:256" ht="18.75" customHeight="1">
      <c r="A7" s="92"/>
      <c r="B7" s="91"/>
      <c r="C7" s="91"/>
      <c r="D7" s="92"/>
      <c r="E7" s="92"/>
      <c r="F7" s="91"/>
      <c r="G7" s="92"/>
      <c r="H7" s="91" t="s">
        <v>11</v>
      </c>
      <c r="I7" s="98" t="s">
        <v>24</v>
      </c>
      <c r="J7" s="91" t="s">
        <v>11</v>
      </c>
      <c r="K7" s="98" t="s">
        <v>24</v>
      </c>
      <c r="L7" s="94"/>
      <c r="M7" s="96"/>
      <c r="N7" s="5"/>
      <c r="O7" s="17"/>
      <c r="P7" s="6"/>
      <c r="Q7" s="6" t="s">
        <v>7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 t="s">
        <v>8</v>
      </c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 t="s">
        <v>9</v>
      </c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 t="s">
        <v>10</v>
      </c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>
        <v>1</v>
      </c>
      <c r="ET7" s="7">
        <v>2</v>
      </c>
      <c r="EU7" s="7"/>
      <c r="EV7" s="7"/>
      <c r="EW7" s="6"/>
      <c r="EX7" s="6"/>
      <c r="EY7" s="6"/>
      <c r="EZ7" s="6"/>
      <c r="FA7" s="6"/>
      <c r="FB7" s="6"/>
      <c r="FC7" s="6"/>
      <c r="FD7" s="10"/>
      <c r="FE7" s="10"/>
      <c r="FF7" s="10"/>
      <c r="FG7" s="11"/>
      <c r="FH7" s="11"/>
      <c r="FI7" s="11"/>
      <c r="FJ7" s="11"/>
      <c r="FK7" s="12"/>
      <c r="FL7" s="12"/>
      <c r="FM7" s="12"/>
      <c r="FN7" s="12"/>
      <c r="FO7" s="12"/>
      <c r="FP7" s="12" t="s">
        <v>16</v>
      </c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6"/>
    </row>
    <row r="8" spans="1:256" ht="27.75" customHeight="1" thickBot="1">
      <c r="A8" s="92"/>
      <c r="B8" s="91"/>
      <c r="C8" s="91"/>
      <c r="D8" s="92"/>
      <c r="E8" s="92"/>
      <c r="F8" s="91"/>
      <c r="G8" s="92"/>
      <c r="H8" s="92"/>
      <c r="I8" s="99"/>
      <c r="J8" s="92"/>
      <c r="K8" s="99"/>
      <c r="L8" s="94"/>
      <c r="M8" s="97"/>
      <c r="N8" s="5"/>
      <c r="O8" s="18"/>
      <c r="P8" s="6">
        <v>1</v>
      </c>
      <c r="Q8" s="6">
        <v>2</v>
      </c>
      <c r="R8" s="6">
        <v>3</v>
      </c>
      <c r="S8" s="6">
        <v>4</v>
      </c>
      <c r="T8" s="6">
        <v>5</v>
      </c>
      <c r="U8" s="6">
        <v>6</v>
      </c>
      <c r="V8" s="6">
        <v>7</v>
      </c>
      <c r="W8" s="6">
        <v>8</v>
      </c>
      <c r="X8" s="6">
        <v>9</v>
      </c>
      <c r="Y8" s="6">
        <v>10</v>
      </c>
      <c r="Z8" s="6">
        <v>11</v>
      </c>
      <c r="AA8" s="6">
        <v>12</v>
      </c>
      <c r="AB8" s="6">
        <v>13</v>
      </c>
      <c r="AC8" s="6">
        <v>14</v>
      </c>
      <c r="AD8" s="6">
        <v>15</v>
      </c>
      <c r="AE8" s="6">
        <v>16</v>
      </c>
      <c r="AF8" s="6">
        <v>17</v>
      </c>
      <c r="AG8" s="6">
        <v>18</v>
      </c>
      <c r="AH8" s="6">
        <v>19</v>
      </c>
      <c r="AI8" s="6">
        <v>20</v>
      </c>
      <c r="AJ8" s="6">
        <v>21</v>
      </c>
      <c r="AK8" s="6" t="s">
        <v>5</v>
      </c>
      <c r="AL8" s="6"/>
      <c r="AM8" s="6">
        <v>1</v>
      </c>
      <c r="AN8" s="6">
        <v>2</v>
      </c>
      <c r="AO8" s="6">
        <v>3</v>
      </c>
      <c r="AP8" s="6">
        <v>4</v>
      </c>
      <c r="AQ8" s="6">
        <v>5</v>
      </c>
      <c r="AR8" s="6">
        <v>6</v>
      </c>
      <c r="AS8" s="6">
        <v>7</v>
      </c>
      <c r="AT8" s="6">
        <v>8</v>
      </c>
      <c r="AU8" s="6">
        <v>9</v>
      </c>
      <c r="AV8" s="6">
        <v>10</v>
      </c>
      <c r="AW8" s="6">
        <v>11</v>
      </c>
      <c r="AX8" s="6">
        <v>12</v>
      </c>
      <c r="AY8" s="6">
        <v>13</v>
      </c>
      <c r="AZ8" s="6">
        <v>14</v>
      </c>
      <c r="BA8" s="6">
        <v>15</v>
      </c>
      <c r="BB8" s="6">
        <v>16</v>
      </c>
      <c r="BC8" s="6">
        <v>17</v>
      </c>
      <c r="BD8" s="6">
        <v>18</v>
      </c>
      <c r="BE8" s="6">
        <v>19</v>
      </c>
      <c r="BF8" s="6">
        <v>20</v>
      </c>
      <c r="BG8" s="6"/>
      <c r="BH8" s="6" t="s">
        <v>6</v>
      </c>
      <c r="BI8" s="6"/>
      <c r="BJ8" s="6">
        <v>1</v>
      </c>
      <c r="BK8" s="6">
        <v>2</v>
      </c>
      <c r="BL8" s="6">
        <v>3</v>
      </c>
      <c r="BM8" s="6">
        <v>4</v>
      </c>
      <c r="BN8" s="6">
        <v>5</v>
      </c>
      <c r="BO8" s="6">
        <v>6</v>
      </c>
      <c r="BP8" s="6">
        <v>7</v>
      </c>
      <c r="BQ8" s="6">
        <v>8</v>
      </c>
      <c r="BR8" s="6">
        <v>9</v>
      </c>
      <c r="BS8" s="6">
        <v>10</v>
      </c>
      <c r="BT8" s="6">
        <v>11</v>
      </c>
      <c r="BU8" s="6">
        <v>12</v>
      </c>
      <c r="BV8" s="6">
        <v>13</v>
      </c>
      <c r="BW8" s="6">
        <v>14</v>
      </c>
      <c r="BX8" s="6">
        <v>15</v>
      </c>
      <c r="BY8" s="6">
        <v>16</v>
      </c>
      <c r="BZ8" s="6">
        <v>17</v>
      </c>
      <c r="CA8" s="6">
        <v>18</v>
      </c>
      <c r="CB8" s="6">
        <v>19</v>
      </c>
      <c r="CC8" s="6">
        <v>20</v>
      </c>
      <c r="CD8" s="6">
        <v>21</v>
      </c>
      <c r="CE8" s="6">
        <v>22</v>
      </c>
      <c r="CF8" s="6">
        <v>23</v>
      </c>
      <c r="CG8" s="6">
        <v>24</v>
      </c>
      <c r="CH8" s="6">
        <v>25</v>
      </c>
      <c r="CI8" s="6">
        <v>26</v>
      </c>
      <c r="CJ8" s="6">
        <v>27</v>
      </c>
      <c r="CK8" s="6">
        <v>28</v>
      </c>
      <c r="CL8" s="6">
        <v>29</v>
      </c>
      <c r="CM8" s="6">
        <v>30</v>
      </c>
      <c r="CN8" s="6">
        <v>31</v>
      </c>
      <c r="CO8" s="6">
        <v>32</v>
      </c>
      <c r="CP8" s="6">
        <v>33</v>
      </c>
      <c r="CQ8" s="6">
        <v>34</v>
      </c>
      <c r="CR8" s="6">
        <v>35</v>
      </c>
      <c r="CS8" s="6">
        <v>36</v>
      </c>
      <c r="CT8" s="6">
        <v>37</v>
      </c>
      <c r="CU8" s="6">
        <v>38</v>
      </c>
      <c r="CV8" s="6">
        <v>39</v>
      </c>
      <c r="CW8" s="6">
        <v>40</v>
      </c>
      <c r="CX8" s="6"/>
      <c r="CY8" s="6"/>
      <c r="CZ8" s="6"/>
      <c r="DA8" s="6">
        <v>1</v>
      </c>
      <c r="DB8" s="6">
        <v>2</v>
      </c>
      <c r="DC8" s="6">
        <v>3</v>
      </c>
      <c r="DD8" s="6">
        <v>4</v>
      </c>
      <c r="DE8" s="6">
        <v>5</v>
      </c>
      <c r="DF8" s="6">
        <v>6</v>
      </c>
      <c r="DG8" s="6">
        <v>7</v>
      </c>
      <c r="DH8" s="6">
        <v>8</v>
      </c>
      <c r="DI8" s="6">
        <v>9</v>
      </c>
      <c r="DJ8" s="6">
        <v>10</v>
      </c>
      <c r="DK8" s="6">
        <v>11</v>
      </c>
      <c r="DL8" s="6">
        <v>12</v>
      </c>
      <c r="DM8" s="6">
        <v>13</v>
      </c>
      <c r="DN8" s="6">
        <v>14</v>
      </c>
      <c r="DO8" s="6">
        <v>15</v>
      </c>
      <c r="DP8" s="6">
        <v>16</v>
      </c>
      <c r="DQ8" s="6">
        <v>17</v>
      </c>
      <c r="DR8" s="6">
        <v>18</v>
      </c>
      <c r="DS8" s="6">
        <v>19</v>
      </c>
      <c r="DT8" s="6">
        <v>20</v>
      </c>
      <c r="DU8" s="6">
        <v>21</v>
      </c>
      <c r="DV8" s="6">
        <v>22</v>
      </c>
      <c r="DW8" s="6">
        <v>23</v>
      </c>
      <c r="DX8" s="6">
        <v>24</v>
      </c>
      <c r="DY8" s="6">
        <v>25</v>
      </c>
      <c r="DZ8" s="6">
        <v>26</v>
      </c>
      <c r="EA8" s="6">
        <v>27</v>
      </c>
      <c r="EB8" s="6">
        <v>28</v>
      </c>
      <c r="EC8" s="6">
        <v>29</v>
      </c>
      <c r="ED8" s="6">
        <v>30</v>
      </c>
      <c r="EE8" s="6">
        <v>31</v>
      </c>
      <c r="EF8" s="6">
        <v>32</v>
      </c>
      <c r="EG8" s="6">
        <v>33</v>
      </c>
      <c r="EH8" s="6">
        <v>34</v>
      </c>
      <c r="EI8" s="6">
        <v>35</v>
      </c>
      <c r="EJ8" s="6">
        <v>36</v>
      </c>
      <c r="EK8" s="6">
        <v>37</v>
      </c>
      <c r="EL8" s="6">
        <v>38</v>
      </c>
      <c r="EM8" s="6">
        <v>39</v>
      </c>
      <c r="EN8" s="6">
        <v>40</v>
      </c>
      <c r="EO8" s="6"/>
      <c r="EP8" s="6"/>
      <c r="EQ8" s="6"/>
      <c r="ER8" s="7"/>
      <c r="ES8" s="7"/>
      <c r="ET8" s="7"/>
      <c r="EU8" s="7"/>
      <c r="EV8" s="7" t="s">
        <v>15</v>
      </c>
      <c r="EW8" s="6" t="s">
        <v>12</v>
      </c>
      <c r="EX8" s="6" t="s">
        <v>13</v>
      </c>
      <c r="EY8" s="19" t="s">
        <v>11</v>
      </c>
      <c r="EZ8" s="6"/>
      <c r="FA8" s="6" t="s">
        <v>20</v>
      </c>
      <c r="FB8" s="6" t="s">
        <v>21</v>
      </c>
      <c r="FC8" s="6"/>
      <c r="FD8" s="12"/>
      <c r="FE8" s="12" t="s">
        <v>7</v>
      </c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 t="s">
        <v>8</v>
      </c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 t="s">
        <v>9</v>
      </c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 t="s">
        <v>10</v>
      </c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3"/>
      <c r="IS8" s="12"/>
      <c r="IT8" s="12"/>
      <c r="IU8" s="12"/>
      <c r="IV8" s="12"/>
    </row>
    <row r="9" spans="1:256" s="3" customFormat="1" ht="15.75" customHeight="1">
      <c r="A9" s="62">
        <v>1</v>
      </c>
      <c r="B9" s="77">
        <v>78</v>
      </c>
      <c r="C9" s="78" t="s">
        <v>103</v>
      </c>
      <c r="D9" s="77" t="s">
        <v>31</v>
      </c>
      <c r="E9" s="78" t="s">
        <v>64</v>
      </c>
      <c r="F9" s="79" t="s">
        <v>30</v>
      </c>
      <c r="G9" s="80" t="s">
        <v>42</v>
      </c>
      <c r="H9" s="77">
        <v>1</v>
      </c>
      <c r="I9" s="83">
        <v>25</v>
      </c>
      <c r="J9" s="77">
        <v>1</v>
      </c>
      <c r="K9" s="83">
        <v>25</v>
      </c>
      <c r="L9" s="82">
        <f>I9+K9</f>
        <v>50</v>
      </c>
      <c r="M9" s="20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3" customFormat="1" ht="15.75" customHeight="1">
      <c r="A10" s="62">
        <v>2</v>
      </c>
      <c r="B10" s="77">
        <v>33</v>
      </c>
      <c r="C10" s="78" t="s">
        <v>105</v>
      </c>
      <c r="D10" s="77" t="s">
        <v>31</v>
      </c>
      <c r="E10" s="78" t="s">
        <v>64</v>
      </c>
      <c r="F10" s="79" t="s">
        <v>30</v>
      </c>
      <c r="G10" s="80" t="s">
        <v>42</v>
      </c>
      <c r="H10" s="77">
        <v>3</v>
      </c>
      <c r="I10" s="83">
        <v>20</v>
      </c>
      <c r="J10" s="77">
        <v>2</v>
      </c>
      <c r="K10" s="83">
        <v>22</v>
      </c>
      <c r="L10" s="82">
        <f aca="true" t="shared" si="0" ref="L10:L17">I10+K10</f>
        <v>42</v>
      </c>
      <c r="M10" s="20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3" customFormat="1" ht="15.75" customHeight="1">
      <c r="A11" s="62">
        <v>3</v>
      </c>
      <c r="B11" s="77">
        <v>16</v>
      </c>
      <c r="C11" s="78" t="s">
        <v>120</v>
      </c>
      <c r="D11" s="77" t="s">
        <v>31</v>
      </c>
      <c r="E11" s="78" t="s">
        <v>135</v>
      </c>
      <c r="F11" s="79" t="s">
        <v>30</v>
      </c>
      <c r="G11" s="80" t="s">
        <v>42</v>
      </c>
      <c r="H11" s="77">
        <v>4</v>
      </c>
      <c r="I11" s="83">
        <v>18</v>
      </c>
      <c r="J11" s="77">
        <v>3</v>
      </c>
      <c r="K11" s="83">
        <v>20</v>
      </c>
      <c r="L11" s="82">
        <f t="shared" si="0"/>
        <v>38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5.75" customHeight="1">
      <c r="A12" s="62">
        <v>4</v>
      </c>
      <c r="B12" s="77">
        <v>1</v>
      </c>
      <c r="C12" s="81" t="s">
        <v>73</v>
      </c>
      <c r="D12" s="77" t="s">
        <v>31</v>
      </c>
      <c r="E12" s="78" t="s">
        <v>134</v>
      </c>
      <c r="F12" s="79" t="s">
        <v>30</v>
      </c>
      <c r="G12" s="80" t="s">
        <v>42</v>
      </c>
      <c r="H12" s="77">
        <v>2</v>
      </c>
      <c r="I12" s="83">
        <v>22</v>
      </c>
      <c r="J12" s="77">
        <v>6</v>
      </c>
      <c r="K12" s="83">
        <v>15</v>
      </c>
      <c r="L12" s="82">
        <f t="shared" si="0"/>
        <v>37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5.75" customHeight="1">
      <c r="A13" s="62">
        <v>5</v>
      </c>
      <c r="B13" s="77">
        <v>13</v>
      </c>
      <c r="C13" s="78" t="s">
        <v>152</v>
      </c>
      <c r="D13" s="77" t="s">
        <v>31</v>
      </c>
      <c r="E13" s="78" t="s">
        <v>64</v>
      </c>
      <c r="F13" s="79" t="s">
        <v>30</v>
      </c>
      <c r="G13" s="80" t="s">
        <v>42</v>
      </c>
      <c r="H13" s="77">
        <v>6</v>
      </c>
      <c r="I13" s="83">
        <v>15</v>
      </c>
      <c r="J13" s="77">
        <v>4</v>
      </c>
      <c r="K13" s="83">
        <v>18</v>
      </c>
      <c r="L13" s="82">
        <f t="shared" si="0"/>
        <v>33</v>
      </c>
      <c r="M13" s="20" t="e">
        <f>#REF!+#REF!</f>
        <v>#REF!</v>
      </c>
      <c r="N13" s="21"/>
      <c r="O13" s="22"/>
      <c r="P13" s="21">
        <f>IF(H12=1,25,0)</f>
        <v>0</v>
      </c>
      <c r="Q13" s="21">
        <f>IF(H12=2,22,0)</f>
        <v>22</v>
      </c>
      <c r="R13" s="21">
        <f>IF(H12=3,20,0)</f>
        <v>0</v>
      </c>
      <c r="S13" s="21">
        <f>IF(H12=4,18,0)</f>
        <v>0</v>
      </c>
      <c r="T13" s="21">
        <f>IF(H12=5,16,0)</f>
        <v>0</v>
      </c>
      <c r="U13" s="21">
        <f>IF(H12=6,15,0)</f>
        <v>0</v>
      </c>
      <c r="V13" s="21">
        <f>IF(H12=7,14,0)</f>
        <v>0</v>
      </c>
      <c r="W13" s="21">
        <f>IF(H12=8,13,0)</f>
        <v>0</v>
      </c>
      <c r="X13" s="21">
        <f>IF(H12=9,12,0)</f>
        <v>0</v>
      </c>
      <c r="Y13" s="21">
        <f>IF(H12=10,11,0)</f>
        <v>0</v>
      </c>
      <c r="Z13" s="21">
        <f>IF(H12=11,10,0)</f>
        <v>0</v>
      </c>
      <c r="AA13" s="21">
        <f>IF(H12=12,9,0)</f>
        <v>0</v>
      </c>
      <c r="AB13" s="21">
        <f>IF(H12=13,8,0)</f>
        <v>0</v>
      </c>
      <c r="AC13" s="21">
        <f>IF(H12=14,7,0)</f>
        <v>0</v>
      </c>
      <c r="AD13" s="21">
        <f>IF(H12=15,6,0)</f>
        <v>0</v>
      </c>
      <c r="AE13" s="21">
        <f>IF(H12=16,5,0)</f>
        <v>0</v>
      </c>
      <c r="AF13" s="21">
        <f>IF(H12=17,4,0)</f>
        <v>0</v>
      </c>
      <c r="AG13" s="21">
        <f>IF(H12=18,3,0)</f>
        <v>0</v>
      </c>
      <c r="AH13" s="21">
        <f>IF(H12=19,2,0)</f>
        <v>0</v>
      </c>
      <c r="AI13" s="21">
        <f>IF(H12=20,1,0)</f>
        <v>0</v>
      </c>
      <c r="AJ13" s="21">
        <f>IF(H12&gt;20,0,0)</f>
        <v>0</v>
      </c>
      <c r="AK13" s="21">
        <f>IF(H12="сх",0,0)</f>
        <v>0</v>
      </c>
      <c r="AL13" s="21">
        <f>SUM(P13:AJ13)</f>
        <v>22</v>
      </c>
      <c r="AM13" s="21">
        <f>IF(J12=1,25,0)</f>
        <v>0</v>
      </c>
      <c r="AN13" s="21">
        <f>IF(J12=2,22,0)</f>
        <v>0</v>
      </c>
      <c r="AO13" s="21">
        <f>IF(J12=3,20,0)</f>
        <v>0</v>
      </c>
      <c r="AP13" s="21">
        <f>IF(J12=4,18,0)</f>
        <v>0</v>
      </c>
      <c r="AQ13" s="21">
        <f>IF(J12=5,16,0)</f>
        <v>0</v>
      </c>
      <c r="AR13" s="21">
        <f>IF(J12=6,15,0)</f>
        <v>15</v>
      </c>
      <c r="AS13" s="21">
        <f>IF(J12=7,14,0)</f>
        <v>0</v>
      </c>
      <c r="AT13" s="21">
        <f>IF(J12=8,13,0)</f>
        <v>0</v>
      </c>
      <c r="AU13" s="21">
        <f>IF(J12=9,12,0)</f>
        <v>0</v>
      </c>
      <c r="AV13" s="21">
        <f>IF(J12=10,11,0)</f>
        <v>0</v>
      </c>
      <c r="AW13" s="21">
        <f>IF(J12=11,10,0)</f>
        <v>0</v>
      </c>
      <c r="AX13" s="21">
        <f>IF(J12=12,9,0)</f>
        <v>0</v>
      </c>
      <c r="AY13" s="21">
        <f>IF(J12=13,8,0)</f>
        <v>0</v>
      </c>
      <c r="AZ13" s="21">
        <f>IF(J12=14,7,0)</f>
        <v>0</v>
      </c>
      <c r="BA13" s="21">
        <f>IF(J12=15,6,0)</f>
        <v>0</v>
      </c>
      <c r="BB13" s="21">
        <f>IF(J12=16,5,0)</f>
        <v>0</v>
      </c>
      <c r="BC13" s="21">
        <f>IF(J12=17,4,0)</f>
        <v>0</v>
      </c>
      <c r="BD13" s="21">
        <f>IF(J12=18,3,0)</f>
        <v>0</v>
      </c>
      <c r="BE13" s="21">
        <f>IF(J12=19,2,0)</f>
        <v>0</v>
      </c>
      <c r="BF13" s="21">
        <f>IF(J12=20,1,0)</f>
        <v>0</v>
      </c>
      <c r="BG13" s="21">
        <f>IF(J12&gt;20,0,0)</f>
        <v>0</v>
      </c>
      <c r="BH13" s="21">
        <f>IF(J12="сх",0,0)</f>
        <v>0</v>
      </c>
      <c r="BI13" s="21">
        <f>SUM(AM13:BG13)</f>
        <v>15</v>
      </c>
      <c r="BJ13" s="21">
        <f>IF(H12=1,45,0)</f>
        <v>0</v>
      </c>
      <c r="BK13" s="21">
        <f>IF(H12=2,42,0)</f>
        <v>42</v>
      </c>
      <c r="BL13" s="21">
        <f>IF(H12=3,40,0)</f>
        <v>0</v>
      </c>
      <c r="BM13" s="21">
        <f>IF(H12=4,38,0)</f>
        <v>0</v>
      </c>
      <c r="BN13" s="21">
        <f>IF(H12=5,36,0)</f>
        <v>0</v>
      </c>
      <c r="BO13" s="21">
        <f>IF(H12=6,35,0)</f>
        <v>0</v>
      </c>
      <c r="BP13" s="21">
        <f>IF(H12=7,34,0)</f>
        <v>0</v>
      </c>
      <c r="BQ13" s="21">
        <f>IF(H12=8,33,0)</f>
        <v>0</v>
      </c>
      <c r="BR13" s="21">
        <f>IF(H12=9,32,0)</f>
        <v>0</v>
      </c>
      <c r="BS13" s="21">
        <f>IF(H12=10,31,0)</f>
        <v>0</v>
      </c>
      <c r="BT13" s="21">
        <f>IF(H12=11,30,0)</f>
        <v>0</v>
      </c>
      <c r="BU13" s="21">
        <f>IF(H12=12,29,0)</f>
        <v>0</v>
      </c>
      <c r="BV13" s="21">
        <f>IF(H12=13,28,0)</f>
        <v>0</v>
      </c>
      <c r="BW13" s="21">
        <f>IF(H12=14,27,0)</f>
        <v>0</v>
      </c>
      <c r="BX13" s="21">
        <f>IF(H12=15,26,0)</f>
        <v>0</v>
      </c>
      <c r="BY13" s="21">
        <f>IF(H12=16,25,0)</f>
        <v>0</v>
      </c>
      <c r="BZ13" s="21">
        <f>IF(H12=17,24,0)</f>
        <v>0</v>
      </c>
      <c r="CA13" s="21">
        <f>IF(H12=18,23,0)</f>
        <v>0</v>
      </c>
      <c r="CB13" s="21">
        <f>IF(H12=19,22,0)</f>
        <v>0</v>
      </c>
      <c r="CC13" s="21">
        <f>IF(H12=20,21,0)</f>
        <v>0</v>
      </c>
      <c r="CD13" s="21">
        <f>IF(H12=21,20,0)</f>
        <v>0</v>
      </c>
      <c r="CE13" s="21">
        <f>IF(H12=22,19,0)</f>
        <v>0</v>
      </c>
      <c r="CF13" s="21">
        <f>IF(H12=23,18,0)</f>
        <v>0</v>
      </c>
      <c r="CG13" s="21">
        <f>IF(H12=24,17,0)</f>
        <v>0</v>
      </c>
      <c r="CH13" s="21">
        <f>IF(H12=25,16,0)</f>
        <v>0</v>
      </c>
      <c r="CI13" s="21">
        <f>IF(H12=26,15,0)</f>
        <v>0</v>
      </c>
      <c r="CJ13" s="21">
        <f>IF(H12=27,14,0)</f>
        <v>0</v>
      </c>
      <c r="CK13" s="21">
        <f>IF(H12=28,13,0)</f>
        <v>0</v>
      </c>
      <c r="CL13" s="21">
        <f>IF(H12=29,12,0)</f>
        <v>0</v>
      </c>
      <c r="CM13" s="21">
        <f>IF(H12=30,11,0)</f>
        <v>0</v>
      </c>
      <c r="CN13" s="21">
        <f>IF(H12=31,10,0)</f>
        <v>0</v>
      </c>
      <c r="CO13" s="21">
        <f>IF(H12=32,9,0)</f>
        <v>0</v>
      </c>
      <c r="CP13" s="21">
        <f>IF(H12=33,8,0)</f>
        <v>0</v>
      </c>
      <c r="CQ13" s="21">
        <f>IF(H12=34,7,0)</f>
        <v>0</v>
      </c>
      <c r="CR13" s="21">
        <f>IF(H12=35,6,0)</f>
        <v>0</v>
      </c>
      <c r="CS13" s="21">
        <f>IF(H12=36,5,0)</f>
        <v>0</v>
      </c>
      <c r="CT13" s="21">
        <f>IF(H12=37,4,0)</f>
        <v>0</v>
      </c>
      <c r="CU13" s="21">
        <f>IF(H12=38,3,0)</f>
        <v>0</v>
      </c>
      <c r="CV13" s="21">
        <f>IF(H12=39,2,0)</f>
        <v>0</v>
      </c>
      <c r="CW13" s="21">
        <f>IF(H12=40,1,0)</f>
        <v>0</v>
      </c>
      <c r="CX13" s="21">
        <f>IF(H12&gt;20,0,0)</f>
        <v>0</v>
      </c>
      <c r="CY13" s="21">
        <f>IF(H12="сх",0,0)</f>
        <v>0</v>
      </c>
      <c r="CZ13" s="21">
        <f>SUM(BJ13:CY13)</f>
        <v>42</v>
      </c>
      <c r="DA13" s="21">
        <f>IF(J12=1,45,0)</f>
        <v>0</v>
      </c>
      <c r="DB13" s="21">
        <f>IF(J12=2,42,0)</f>
        <v>0</v>
      </c>
      <c r="DC13" s="21">
        <f>IF(J12=3,40,0)</f>
        <v>0</v>
      </c>
      <c r="DD13" s="21">
        <f>IF(J12=4,38,0)</f>
        <v>0</v>
      </c>
      <c r="DE13" s="21">
        <f>IF(J12=5,36,0)</f>
        <v>0</v>
      </c>
      <c r="DF13" s="21">
        <f>IF(J12=6,35,0)</f>
        <v>35</v>
      </c>
      <c r="DG13" s="21">
        <f>IF(J12=7,34,0)</f>
        <v>0</v>
      </c>
      <c r="DH13" s="21">
        <f>IF(J12=8,33,0)</f>
        <v>0</v>
      </c>
      <c r="DI13" s="21">
        <f>IF(J12=9,32,0)</f>
        <v>0</v>
      </c>
      <c r="DJ13" s="21">
        <f>IF(J12=10,31,0)</f>
        <v>0</v>
      </c>
      <c r="DK13" s="21">
        <f>IF(J12=11,30,0)</f>
        <v>0</v>
      </c>
      <c r="DL13" s="21">
        <f>IF(J12=12,29,0)</f>
        <v>0</v>
      </c>
      <c r="DM13" s="21">
        <f>IF(J12=13,28,0)</f>
        <v>0</v>
      </c>
      <c r="DN13" s="21">
        <f>IF(J12=14,27,0)</f>
        <v>0</v>
      </c>
      <c r="DO13" s="21">
        <f>IF(J12=15,26,0)</f>
        <v>0</v>
      </c>
      <c r="DP13" s="21">
        <f>IF(J12=16,25,0)</f>
        <v>0</v>
      </c>
      <c r="DQ13" s="21">
        <f>IF(J12=17,24,0)</f>
        <v>0</v>
      </c>
      <c r="DR13" s="21">
        <f>IF(J12=18,23,0)</f>
        <v>0</v>
      </c>
      <c r="DS13" s="21">
        <f>IF(J12=19,22,0)</f>
        <v>0</v>
      </c>
      <c r="DT13" s="21">
        <f>IF(J12=20,21,0)</f>
        <v>0</v>
      </c>
      <c r="DU13" s="21">
        <f>IF(J12=21,20,0)</f>
        <v>0</v>
      </c>
      <c r="DV13" s="21">
        <f>IF(J12=22,19,0)</f>
        <v>0</v>
      </c>
      <c r="DW13" s="21">
        <f>IF(J12=23,18,0)</f>
        <v>0</v>
      </c>
      <c r="DX13" s="21">
        <f>IF(J12=24,17,0)</f>
        <v>0</v>
      </c>
      <c r="DY13" s="21">
        <f>IF(J12=25,16,0)</f>
        <v>0</v>
      </c>
      <c r="DZ13" s="21">
        <f>IF(J12=26,15,0)</f>
        <v>0</v>
      </c>
      <c r="EA13" s="21">
        <f>IF(J12=27,14,0)</f>
        <v>0</v>
      </c>
      <c r="EB13" s="21">
        <f>IF(J12=28,13,0)</f>
        <v>0</v>
      </c>
      <c r="EC13" s="21">
        <f>IF(J12=29,12,0)</f>
        <v>0</v>
      </c>
      <c r="ED13" s="21">
        <f>IF(J12=30,11,0)</f>
        <v>0</v>
      </c>
      <c r="EE13" s="21">
        <f>IF(J12=31,10,0)</f>
        <v>0</v>
      </c>
      <c r="EF13" s="21">
        <f>IF(J12=32,9,0)</f>
        <v>0</v>
      </c>
      <c r="EG13" s="21">
        <f>IF(J12=33,8,0)</f>
        <v>0</v>
      </c>
      <c r="EH13" s="21">
        <f>IF(J12=34,7,0)</f>
        <v>0</v>
      </c>
      <c r="EI13" s="21">
        <f>IF(J12=35,6,0)</f>
        <v>0</v>
      </c>
      <c r="EJ13" s="21">
        <f>IF(J12=36,5,0)</f>
        <v>0</v>
      </c>
      <c r="EK13" s="21">
        <f>IF(J12=37,4,0)</f>
        <v>0</v>
      </c>
      <c r="EL13" s="21">
        <f>IF(J12=38,3,0)</f>
        <v>0</v>
      </c>
      <c r="EM13" s="21">
        <f>IF(J12=39,2,0)</f>
        <v>0</v>
      </c>
      <c r="EN13" s="21">
        <f>IF(J12=40,1,0)</f>
        <v>0</v>
      </c>
      <c r="EO13" s="21">
        <f>IF(J12&gt;20,0,0)</f>
        <v>0</v>
      </c>
      <c r="EP13" s="21">
        <f>IF(J12="сх",0,0)</f>
        <v>0</v>
      </c>
      <c r="EQ13" s="21">
        <f>SUM(DA13:EP13)</f>
        <v>35</v>
      </c>
      <c r="ER13" s="21"/>
      <c r="ES13" s="21">
        <f>IF(H12="сх","ноль",IF(H12&gt;0,H12,"Ноль"))</f>
        <v>2</v>
      </c>
      <c r="ET13" s="21">
        <f>IF(J12="сх","ноль",IF(J12&gt;0,J12,"Ноль"))</f>
        <v>6</v>
      </c>
      <c r="EU13" s="21"/>
      <c r="EV13" s="21">
        <f>MIN(ES13,ET13)</f>
        <v>2</v>
      </c>
      <c r="EW13" s="21" t="e">
        <f>IF(L13=#REF!,IF(J12&lt;#REF!,#REF!,FA13),#REF!)</f>
        <v>#REF!</v>
      </c>
      <c r="EX13" s="21" t="e">
        <f>IF(L13=#REF!,IF(J12&lt;#REF!,0,1))</f>
        <v>#REF!</v>
      </c>
      <c r="EY13" s="21" t="e">
        <f>IF(AND(EV13&gt;=21,EV13&lt;&gt;0),EV13,IF(L13&lt;#REF!,"СТОП",EW13+EX13))</f>
        <v>#REF!</v>
      </c>
      <c r="EZ13" s="21"/>
      <c r="FA13" s="21">
        <v>25</v>
      </c>
      <c r="FB13" s="21">
        <v>26</v>
      </c>
      <c r="FC13" s="21"/>
      <c r="FD13" s="23">
        <f>IF(H12=1,25,0)</f>
        <v>0</v>
      </c>
      <c r="FE13" s="23">
        <f>IF(H12=2,22,0)</f>
        <v>22</v>
      </c>
      <c r="FF13" s="23">
        <f>IF(H12=3,20,0)</f>
        <v>0</v>
      </c>
      <c r="FG13" s="23">
        <f>IF(H12=4,18,0)</f>
        <v>0</v>
      </c>
      <c r="FH13" s="23">
        <f>IF(H12=5,16,0)</f>
        <v>0</v>
      </c>
      <c r="FI13" s="23">
        <f>IF(H12=6,15,0)</f>
        <v>0</v>
      </c>
      <c r="FJ13" s="23">
        <f>IF(H12=7,14,0)</f>
        <v>0</v>
      </c>
      <c r="FK13" s="23">
        <f>IF(H12=8,13,0)</f>
        <v>0</v>
      </c>
      <c r="FL13" s="23">
        <f>IF(H12=9,12,0)</f>
        <v>0</v>
      </c>
      <c r="FM13" s="23">
        <f>IF(H12=10,11,0)</f>
        <v>0</v>
      </c>
      <c r="FN13" s="23">
        <f>IF(H12=11,10,0)</f>
        <v>0</v>
      </c>
      <c r="FO13" s="23">
        <f>IF(H12=12,9,0)</f>
        <v>0</v>
      </c>
      <c r="FP13" s="23">
        <f>IF(H12=13,8,0)</f>
        <v>0</v>
      </c>
      <c r="FQ13" s="23">
        <f>IF(H12=14,7,0)</f>
        <v>0</v>
      </c>
      <c r="FR13" s="23">
        <f>IF(H12=15,6,0)</f>
        <v>0</v>
      </c>
      <c r="FS13" s="23">
        <f>IF(H12=16,5,0)</f>
        <v>0</v>
      </c>
      <c r="FT13" s="23">
        <f>IF(H12=17,4,0)</f>
        <v>0</v>
      </c>
      <c r="FU13" s="23">
        <f>IF(H12=18,3,0)</f>
        <v>0</v>
      </c>
      <c r="FV13" s="23">
        <f>IF(H12=19,2,0)</f>
        <v>0</v>
      </c>
      <c r="FW13" s="23">
        <f>IF(H12=20,1,0)</f>
        <v>0</v>
      </c>
      <c r="FX13" s="23">
        <f>IF(H12&gt;20,0,0)</f>
        <v>0</v>
      </c>
      <c r="FY13" s="23">
        <f>IF(H12="сх",0,0)</f>
        <v>0</v>
      </c>
      <c r="FZ13" s="23">
        <f>SUM(FD13:FY13)</f>
        <v>22</v>
      </c>
      <c r="GA13" s="23">
        <f>IF(J12=1,25,0)</f>
        <v>0</v>
      </c>
      <c r="GB13" s="23">
        <f>IF(J12=2,22,0)</f>
        <v>0</v>
      </c>
      <c r="GC13" s="23">
        <f>IF(J12=3,20,0)</f>
        <v>0</v>
      </c>
      <c r="GD13" s="23">
        <f>IF(J12=4,18,0)</f>
        <v>0</v>
      </c>
      <c r="GE13" s="23">
        <f>IF(J12=5,16,0)</f>
        <v>0</v>
      </c>
      <c r="GF13" s="23">
        <f>IF(J12=6,15,0)</f>
        <v>15</v>
      </c>
      <c r="GG13" s="23">
        <f>IF(J12=7,14,0)</f>
        <v>0</v>
      </c>
      <c r="GH13" s="23">
        <f>IF(J12=8,13,0)</f>
        <v>0</v>
      </c>
      <c r="GI13" s="23">
        <f>IF(J12=9,12,0)</f>
        <v>0</v>
      </c>
      <c r="GJ13" s="23">
        <f>IF(J12=10,11,0)</f>
        <v>0</v>
      </c>
      <c r="GK13" s="23">
        <f>IF(J12=11,10,0)</f>
        <v>0</v>
      </c>
      <c r="GL13" s="23">
        <f>IF(J12=12,9,0)</f>
        <v>0</v>
      </c>
      <c r="GM13" s="23">
        <f>IF(J12=13,8,0)</f>
        <v>0</v>
      </c>
      <c r="GN13" s="23">
        <f>IF(J12=14,7,0)</f>
        <v>0</v>
      </c>
      <c r="GO13" s="23">
        <f>IF(J12=15,6,0)</f>
        <v>0</v>
      </c>
      <c r="GP13" s="23">
        <f>IF(J12=16,5,0)</f>
        <v>0</v>
      </c>
      <c r="GQ13" s="23">
        <f>IF(J12=17,4,0)</f>
        <v>0</v>
      </c>
      <c r="GR13" s="23">
        <f>IF(J12=18,3,0)</f>
        <v>0</v>
      </c>
      <c r="GS13" s="23">
        <f>IF(J12=19,2,0)</f>
        <v>0</v>
      </c>
      <c r="GT13" s="23">
        <f>IF(J12=20,1,0)</f>
        <v>0</v>
      </c>
      <c r="GU13" s="23">
        <f>IF(J12&gt;20,0,0)</f>
        <v>0</v>
      </c>
      <c r="GV13" s="23">
        <f>IF(J12="сх",0,0)</f>
        <v>0</v>
      </c>
      <c r="GW13" s="23">
        <f>SUM(GA13:GV13)</f>
        <v>15</v>
      </c>
      <c r="GX13" s="23">
        <f>IF(H12=1,100,0)</f>
        <v>0</v>
      </c>
      <c r="GY13" s="23">
        <f>IF(H12=2,98,0)</f>
        <v>98</v>
      </c>
      <c r="GZ13" s="23">
        <f>IF(H12=3,95,0)</f>
        <v>0</v>
      </c>
      <c r="HA13" s="23">
        <f>IF(H12=4,93,0)</f>
        <v>0</v>
      </c>
      <c r="HB13" s="23">
        <f>IF(H12=5,90,0)</f>
        <v>0</v>
      </c>
      <c r="HC13" s="23">
        <f>IF(H12=6,88,0)</f>
        <v>0</v>
      </c>
      <c r="HD13" s="23">
        <f>IF(H12=7,85,0)</f>
        <v>0</v>
      </c>
      <c r="HE13" s="23">
        <f>IF(H12=8,83,0)</f>
        <v>0</v>
      </c>
      <c r="HF13" s="23">
        <f>IF(H12=9,80,0)</f>
        <v>0</v>
      </c>
      <c r="HG13" s="23">
        <f>IF(H12=10,78,0)</f>
        <v>0</v>
      </c>
      <c r="HH13" s="23">
        <f>IF(H12=11,75,0)</f>
        <v>0</v>
      </c>
      <c r="HI13" s="23">
        <f>IF(H12=12,73,0)</f>
        <v>0</v>
      </c>
      <c r="HJ13" s="23">
        <f>IF(H12=13,70,0)</f>
        <v>0</v>
      </c>
      <c r="HK13" s="23">
        <f>IF(H12=14,68,0)</f>
        <v>0</v>
      </c>
      <c r="HL13" s="23">
        <f>IF(H12=15,65,0)</f>
        <v>0</v>
      </c>
      <c r="HM13" s="23">
        <f>IF(H12=16,63,0)</f>
        <v>0</v>
      </c>
      <c r="HN13" s="23">
        <f>IF(H12=17,60,0)</f>
        <v>0</v>
      </c>
      <c r="HO13" s="23">
        <f>IF(H12=18,58,0)</f>
        <v>0</v>
      </c>
      <c r="HP13" s="23">
        <f>IF(H12=19,55,0)</f>
        <v>0</v>
      </c>
      <c r="HQ13" s="23">
        <f>IF(H12=20,53,0)</f>
        <v>0</v>
      </c>
      <c r="HR13" s="23">
        <f>IF(H12&gt;20,0,0)</f>
        <v>0</v>
      </c>
      <c r="HS13" s="23">
        <f>IF(H12="сх",0,0)</f>
        <v>0</v>
      </c>
      <c r="HT13" s="23">
        <f>SUM(GX13:HS13)</f>
        <v>98</v>
      </c>
      <c r="HU13" s="23">
        <f>IF(J12=1,100,0)</f>
        <v>0</v>
      </c>
      <c r="HV13" s="23">
        <f>IF(J12=2,98,0)</f>
        <v>0</v>
      </c>
      <c r="HW13" s="23">
        <f>IF(J12=3,95,0)</f>
        <v>0</v>
      </c>
      <c r="HX13" s="23">
        <f>IF(J12=4,93,0)</f>
        <v>0</v>
      </c>
      <c r="HY13" s="23">
        <f>IF(J12=5,90,0)</f>
        <v>0</v>
      </c>
      <c r="HZ13" s="23">
        <f>IF(J12=6,88,0)</f>
        <v>88</v>
      </c>
      <c r="IA13" s="23">
        <f>IF(J12=7,85,0)</f>
        <v>0</v>
      </c>
      <c r="IB13" s="23">
        <f>IF(J12=8,83,0)</f>
        <v>0</v>
      </c>
      <c r="IC13" s="23">
        <f>IF(J12=9,80,0)</f>
        <v>0</v>
      </c>
      <c r="ID13" s="23">
        <f>IF(J12=10,78,0)</f>
        <v>0</v>
      </c>
      <c r="IE13" s="23">
        <f>IF(J12=11,75,0)</f>
        <v>0</v>
      </c>
      <c r="IF13" s="23">
        <f>IF(J12=12,73,0)</f>
        <v>0</v>
      </c>
      <c r="IG13" s="23">
        <f>IF(J12=13,70,0)</f>
        <v>0</v>
      </c>
      <c r="IH13" s="23">
        <f>IF(J12=14,68,0)</f>
        <v>0</v>
      </c>
      <c r="II13" s="23">
        <f>IF(J12=15,65,0)</f>
        <v>0</v>
      </c>
      <c r="IJ13" s="23">
        <f>IF(J12=16,63,0)</f>
        <v>0</v>
      </c>
      <c r="IK13" s="23">
        <f>IF(J12=17,60,0)</f>
        <v>0</v>
      </c>
      <c r="IL13" s="23">
        <f>IF(J12=18,58,0)</f>
        <v>0</v>
      </c>
      <c r="IM13" s="23">
        <f>IF(J12=19,55,0)</f>
        <v>0</v>
      </c>
      <c r="IN13" s="23">
        <f>IF(J12=20,53,0)</f>
        <v>0</v>
      </c>
      <c r="IO13" s="23">
        <f>IF(J12&gt;20,0,0)</f>
        <v>0</v>
      </c>
      <c r="IP13" s="23">
        <f>IF(J12="сх",0,0)</f>
        <v>0</v>
      </c>
      <c r="IQ13" s="23">
        <f>SUM(HU13:IP13)</f>
        <v>88</v>
      </c>
      <c r="IR13" s="21"/>
      <c r="IS13" s="21"/>
      <c r="IT13" s="21"/>
      <c r="IU13" s="21"/>
      <c r="IV13" s="21"/>
    </row>
    <row r="14" spans="1:256" s="3" customFormat="1" ht="15.75" customHeight="1">
      <c r="A14" s="62">
        <v>6</v>
      </c>
      <c r="B14" s="77">
        <v>87</v>
      </c>
      <c r="C14" s="78" t="s">
        <v>119</v>
      </c>
      <c r="D14" s="77" t="s">
        <v>31</v>
      </c>
      <c r="E14" s="78" t="s">
        <v>64</v>
      </c>
      <c r="F14" s="79" t="s">
        <v>30</v>
      </c>
      <c r="G14" s="80" t="s">
        <v>42</v>
      </c>
      <c r="H14" s="77">
        <v>5</v>
      </c>
      <c r="I14" s="83">
        <v>16</v>
      </c>
      <c r="J14" s="77">
        <v>5</v>
      </c>
      <c r="K14" s="83">
        <v>16</v>
      </c>
      <c r="L14" s="82">
        <f t="shared" si="0"/>
        <v>32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s="3" customFormat="1" ht="15.75" customHeight="1">
      <c r="A15" s="62">
        <v>7</v>
      </c>
      <c r="B15" s="77">
        <v>7</v>
      </c>
      <c r="C15" s="78" t="s">
        <v>153</v>
      </c>
      <c r="D15" s="77" t="s">
        <v>31</v>
      </c>
      <c r="E15" s="78" t="s">
        <v>64</v>
      </c>
      <c r="F15" s="79" t="s">
        <v>30</v>
      </c>
      <c r="G15" s="80" t="s">
        <v>42</v>
      </c>
      <c r="H15" s="77">
        <v>7</v>
      </c>
      <c r="I15" s="83">
        <v>14</v>
      </c>
      <c r="J15" s="77">
        <v>7</v>
      </c>
      <c r="K15" s="83">
        <v>14</v>
      </c>
      <c r="L15" s="82">
        <f t="shared" si="0"/>
        <v>28</v>
      </c>
      <c r="M15" s="20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3" customFormat="1" ht="15.75" customHeight="1">
      <c r="A16" s="62">
        <v>8</v>
      </c>
      <c r="B16" s="77">
        <v>27</v>
      </c>
      <c r="C16" s="78" t="s">
        <v>210</v>
      </c>
      <c r="D16" s="77" t="s">
        <v>31</v>
      </c>
      <c r="E16" s="78" t="s">
        <v>36</v>
      </c>
      <c r="F16" s="79" t="s">
        <v>30</v>
      </c>
      <c r="G16" s="80" t="s">
        <v>42</v>
      </c>
      <c r="H16" s="77">
        <v>8</v>
      </c>
      <c r="I16" s="83">
        <v>13</v>
      </c>
      <c r="J16" s="77">
        <v>8</v>
      </c>
      <c r="K16" s="83">
        <v>13</v>
      </c>
      <c r="L16" s="82">
        <f t="shared" si="0"/>
        <v>26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3" customFormat="1" ht="15.75" customHeight="1">
      <c r="A17" s="62">
        <v>9</v>
      </c>
      <c r="B17" s="77">
        <v>42</v>
      </c>
      <c r="C17" s="78" t="s">
        <v>154</v>
      </c>
      <c r="D17" s="77" t="s">
        <v>31</v>
      </c>
      <c r="E17" s="78" t="s">
        <v>134</v>
      </c>
      <c r="F17" s="79" t="s">
        <v>30</v>
      </c>
      <c r="G17" s="80" t="s">
        <v>42</v>
      </c>
      <c r="H17" s="77">
        <v>9</v>
      </c>
      <c r="I17" s="83">
        <v>12</v>
      </c>
      <c r="J17" s="77">
        <v>9</v>
      </c>
      <c r="K17" s="83">
        <v>12</v>
      </c>
      <c r="L17" s="82">
        <f t="shared" si="0"/>
        <v>24</v>
      </c>
      <c r="M17" s="20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12" ht="15.75">
      <c r="A18" s="62">
        <v>10</v>
      </c>
      <c r="B18" s="77">
        <v>18</v>
      </c>
      <c r="C18" s="78" t="s">
        <v>121</v>
      </c>
      <c r="D18" s="77" t="s">
        <v>31</v>
      </c>
      <c r="E18" s="78" t="s">
        <v>133</v>
      </c>
      <c r="F18" s="79" t="s">
        <v>30</v>
      </c>
      <c r="G18" s="80" t="s">
        <v>212</v>
      </c>
      <c r="H18" s="77">
        <v>10</v>
      </c>
      <c r="I18" s="83">
        <v>11</v>
      </c>
      <c r="J18" s="77">
        <v>10</v>
      </c>
      <c r="K18" s="83">
        <v>11</v>
      </c>
      <c r="L18" s="82">
        <f aca="true" t="shared" si="1" ref="L18:L27">I18+K18</f>
        <v>22</v>
      </c>
    </row>
    <row r="19" spans="1:256" s="3" customFormat="1" ht="15.75" customHeight="1">
      <c r="A19" s="62">
        <v>11</v>
      </c>
      <c r="B19" s="77">
        <v>808</v>
      </c>
      <c r="C19" s="78" t="s">
        <v>160</v>
      </c>
      <c r="D19" s="77" t="s">
        <v>31</v>
      </c>
      <c r="E19" s="78" t="s">
        <v>65</v>
      </c>
      <c r="F19" s="79" t="s">
        <v>30</v>
      </c>
      <c r="G19" s="80" t="s">
        <v>212</v>
      </c>
      <c r="H19" s="77">
        <v>11</v>
      </c>
      <c r="I19" s="83">
        <v>10</v>
      </c>
      <c r="J19" s="77">
        <v>11</v>
      </c>
      <c r="K19" s="83">
        <v>10</v>
      </c>
      <c r="L19" s="82">
        <f t="shared" si="1"/>
        <v>20</v>
      </c>
      <c r="M19" s="20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3" customFormat="1" ht="15.75" customHeight="1">
      <c r="A20" s="62">
        <v>12</v>
      </c>
      <c r="B20" s="77">
        <v>8</v>
      </c>
      <c r="C20" s="78" t="s">
        <v>122</v>
      </c>
      <c r="D20" s="77" t="s">
        <v>31</v>
      </c>
      <c r="E20" s="78" t="s">
        <v>136</v>
      </c>
      <c r="F20" s="79" t="s">
        <v>30</v>
      </c>
      <c r="G20" s="80" t="s">
        <v>212</v>
      </c>
      <c r="H20" s="77">
        <v>12</v>
      </c>
      <c r="I20" s="83">
        <v>9</v>
      </c>
      <c r="J20" s="77">
        <v>12</v>
      </c>
      <c r="K20" s="83">
        <v>9</v>
      </c>
      <c r="L20" s="82">
        <f t="shared" si="1"/>
        <v>18</v>
      </c>
      <c r="M20" s="20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" customFormat="1" ht="15.75" customHeight="1">
      <c r="A21" s="62">
        <v>13</v>
      </c>
      <c r="B21" s="77">
        <v>51</v>
      </c>
      <c r="C21" s="78" t="s">
        <v>124</v>
      </c>
      <c r="D21" s="77" t="s">
        <v>31</v>
      </c>
      <c r="E21" s="78" t="s">
        <v>133</v>
      </c>
      <c r="F21" s="79" t="s">
        <v>30</v>
      </c>
      <c r="G21" s="80" t="s">
        <v>212</v>
      </c>
      <c r="H21" s="77">
        <v>13</v>
      </c>
      <c r="I21" s="83">
        <v>8</v>
      </c>
      <c r="J21" s="77">
        <v>13</v>
      </c>
      <c r="K21" s="83">
        <v>8</v>
      </c>
      <c r="L21" s="82">
        <f t="shared" si="1"/>
        <v>16</v>
      </c>
      <c r="M21" s="20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" customFormat="1" ht="15.75" customHeight="1">
      <c r="A22" s="62">
        <v>14</v>
      </c>
      <c r="B22" s="77">
        <v>4</v>
      </c>
      <c r="C22" s="78" t="s">
        <v>161</v>
      </c>
      <c r="D22" s="77" t="s">
        <v>31</v>
      </c>
      <c r="E22" s="78" t="s">
        <v>162</v>
      </c>
      <c r="F22" s="79" t="s">
        <v>30</v>
      </c>
      <c r="G22" s="80" t="s">
        <v>212</v>
      </c>
      <c r="H22" s="77">
        <v>16</v>
      </c>
      <c r="I22" s="83">
        <v>5</v>
      </c>
      <c r="J22" s="77">
        <v>14</v>
      </c>
      <c r="K22" s="83">
        <v>7</v>
      </c>
      <c r="L22" s="82">
        <f t="shared" si="1"/>
        <v>12</v>
      </c>
      <c r="M22" s="20"/>
      <c r="N22" s="21"/>
      <c r="O22" s="22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3" customFormat="1" ht="15.75" customHeight="1">
      <c r="A23" s="62">
        <v>15</v>
      </c>
      <c r="B23" s="77">
        <v>56</v>
      </c>
      <c r="C23" s="78" t="s">
        <v>156</v>
      </c>
      <c r="D23" s="77" t="s">
        <v>31</v>
      </c>
      <c r="E23" s="78" t="s">
        <v>157</v>
      </c>
      <c r="F23" s="79" t="s">
        <v>30</v>
      </c>
      <c r="G23" s="80" t="s">
        <v>212</v>
      </c>
      <c r="H23" s="77">
        <v>14</v>
      </c>
      <c r="I23" s="83">
        <v>7</v>
      </c>
      <c r="J23" s="77">
        <v>16</v>
      </c>
      <c r="K23" s="83">
        <v>5</v>
      </c>
      <c r="L23" s="82">
        <f t="shared" si="1"/>
        <v>12</v>
      </c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3" customFormat="1" ht="15.75" customHeight="1">
      <c r="A24" s="62">
        <v>16</v>
      </c>
      <c r="B24" s="77">
        <v>55</v>
      </c>
      <c r="C24" s="78" t="s">
        <v>163</v>
      </c>
      <c r="D24" s="77" t="s">
        <v>31</v>
      </c>
      <c r="E24" s="78" t="s">
        <v>64</v>
      </c>
      <c r="F24" s="79" t="s">
        <v>30</v>
      </c>
      <c r="G24" s="80" t="s">
        <v>212</v>
      </c>
      <c r="H24" s="77">
        <v>17</v>
      </c>
      <c r="I24" s="83">
        <v>4</v>
      </c>
      <c r="J24" s="77">
        <v>15</v>
      </c>
      <c r="K24" s="83">
        <v>6</v>
      </c>
      <c r="L24" s="82">
        <f t="shared" si="1"/>
        <v>10</v>
      </c>
      <c r="M24" s="20"/>
      <c r="N24" s="21"/>
      <c r="O24" s="22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3" customFormat="1" ht="15.75" customHeight="1">
      <c r="A25" s="62">
        <v>17</v>
      </c>
      <c r="B25" s="77">
        <v>15</v>
      </c>
      <c r="C25" s="78" t="s">
        <v>123</v>
      </c>
      <c r="D25" s="77" t="s">
        <v>31</v>
      </c>
      <c r="E25" s="78" t="s">
        <v>137</v>
      </c>
      <c r="F25" s="79" t="s">
        <v>30</v>
      </c>
      <c r="G25" s="80" t="s">
        <v>212</v>
      </c>
      <c r="H25" s="77">
        <v>15</v>
      </c>
      <c r="I25" s="83">
        <v>6</v>
      </c>
      <c r="J25" s="77">
        <v>17</v>
      </c>
      <c r="K25" s="83">
        <v>4</v>
      </c>
      <c r="L25" s="82">
        <f t="shared" si="1"/>
        <v>10</v>
      </c>
      <c r="M25" s="20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3" customFormat="1" ht="15.75" customHeight="1">
      <c r="A26" s="62">
        <v>18</v>
      </c>
      <c r="B26" s="77">
        <v>99</v>
      </c>
      <c r="C26" s="78" t="s">
        <v>158</v>
      </c>
      <c r="D26" s="77" t="s">
        <v>31</v>
      </c>
      <c r="E26" s="78" t="s">
        <v>159</v>
      </c>
      <c r="F26" s="79" t="s">
        <v>30</v>
      </c>
      <c r="G26" s="80" t="s">
        <v>212</v>
      </c>
      <c r="H26" s="77">
        <v>18</v>
      </c>
      <c r="I26" s="83">
        <v>3</v>
      </c>
      <c r="J26" s="77">
        <v>18</v>
      </c>
      <c r="K26" s="83">
        <v>3</v>
      </c>
      <c r="L26" s="82">
        <f t="shared" si="1"/>
        <v>6</v>
      </c>
      <c r="M26" s="20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3" customFormat="1" ht="15.75" customHeight="1">
      <c r="A27" s="62">
        <v>19</v>
      </c>
      <c r="B27" s="77">
        <v>1</v>
      </c>
      <c r="C27" s="78" t="s">
        <v>211</v>
      </c>
      <c r="D27" s="77" t="s">
        <v>31</v>
      </c>
      <c r="E27" s="78" t="s">
        <v>162</v>
      </c>
      <c r="F27" s="79" t="s">
        <v>30</v>
      </c>
      <c r="G27" s="80" t="s">
        <v>212</v>
      </c>
      <c r="H27" s="77">
        <v>19</v>
      </c>
      <c r="I27" s="83">
        <v>2</v>
      </c>
      <c r="J27" s="77">
        <v>19</v>
      </c>
      <c r="K27" s="83">
        <v>2</v>
      </c>
      <c r="L27" s="82">
        <f t="shared" si="1"/>
        <v>4</v>
      </c>
      <c r="M27" s="20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3" customFormat="1" ht="15.75" customHeight="1">
      <c r="A28" s="90" t="s">
        <v>23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31"/>
      <c r="M28" s="20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5.75">
      <c r="A29" s="90" t="s">
        <v>69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6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5"/>
      <c r="DY29" s="5"/>
      <c r="DZ29" s="5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7"/>
      <c r="ES29" s="7"/>
      <c r="ET29" s="7"/>
      <c r="EU29" s="7"/>
      <c r="EV29" s="7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5.75">
      <c r="A30" s="90" t="s">
        <v>46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31"/>
      <c r="M30" s="6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5"/>
      <c r="DY30" s="5"/>
      <c r="DZ30" s="5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7"/>
      <c r="ES30" s="7"/>
      <c r="ET30" s="7"/>
      <c r="EU30" s="7"/>
      <c r="EV30" s="7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5.75">
      <c r="A31" s="90" t="s">
        <v>61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6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5"/>
      <c r="DY31" s="5"/>
      <c r="DZ31" s="5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7"/>
      <c r="ES31" s="7"/>
      <c r="ET31" s="7"/>
      <c r="EU31" s="7"/>
      <c r="EV31" s="7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0:256" ht="12.75">
      <c r="J32"/>
      <c r="M32" s="6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5"/>
      <c r="DY32" s="5"/>
      <c r="DZ32" s="5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7"/>
      <c r="ES32" s="7"/>
      <c r="ET32" s="7"/>
      <c r="EU32" s="7"/>
      <c r="EV32" s="7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4" spans="14:152" ht="12.75">
      <c r="N34" s="1"/>
      <c r="DT34"/>
      <c r="DU34"/>
      <c r="DV34"/>
      <c r="DX34" s="1"/>
      <c r="DY34" s="1"/>
      <c r="DZ34" s="1"/>
      <c r="EN34" s="2"/>
      <c r="EO34" s="2"/>
      <c r="EP34" s="2"/>
      <c r="EQ34" s="2"/>
      <c r="ES34" s="1"/>
      <c r="ET34" s="1"/>
      <c r="EU34" s="1"/>
      <c r="EV34" s="1"/>
    </row>
    <row r="38" ht="12.75">
      <c r="D38"/>
    </row>
    <row r="39" spans="4:152" ht="12.75">
      <c r="D39"/>
      <c r="N39" s="1"/>
      <c r="DT39"/>
      <c r="DU39"/>
      <c r="DV39"/>
      <c r="DX39" s="1"/>
      <c r="DY39" s="1"/>
      <c r="DZ39" s="1"/>
      <c r="EN39" s="2"/>
      <c r="EO39" s="2"/>
      <c r="EP39" s="2"/>
      <c r="EQ39" s="2"/>
      <c r="ES39" s="1"/>
      <c r="ET39" s="1"/>
      <c r="EU39" s="1"/>
      <c r="EV39" s="1"/>
    </row>
    <row r="40" spans="4:152" ht="12.75">
      <c r="D40"/>
      <c r="N40" s="1"/>
      <c r="DN40"/>
      <c r="DO40"/>
      <c r="DP40"/>
      <c r="DX40" s="1"/>
      <c r="DY40" s="1"/>
      <c r="DZ40" s="1"/>
      <c r="EH40" s="2"/>
      <c r="EI40" s="2"/>
      <c r="EJ40" s="2"/>
      <c r="EK40" s="2"/>
      <c r="EL40" s="2"/>
      <c r="ER40" s="1"/>
      <c r="ES40" s="1"/>
      <c r="ET40" s="1"/>
      <c r="EU40" s="1"/>
      <c r="EV40" s="1"/>
    </row>
    <row r="41" spans="4:152" ht="12.75">
      <c r="D41"/>
      <c r="N41" s="1"/>
      <c r="DN41"/>
      <c r="DO41"/>
      <c r="DP41"/>
      <c r="DX41" s="1"/>
      <c r="DY41" s="1"/>
      <c r="DZ41" s="1"/>
      <c r="EH41" s="2"/>
      <c r="EI41" s="2"/>
      <c r="EJ41" s="2"/>
      <c r="EK41" s="2"/>
      <c r="EL41" s="2"/>
      <c r="ER41" s="1"/>
      <c r="ES41" s="1"/>
      <c r="ET41" s="1"/>
      <c r="EU41" s="1"/>
      <c r="EV41" s="1"/>
    </row>
    <row r="42" spans="4:152" ht="12.75">
      <c r="D42"/>
      <c r="N42" s="1"/>
      <c r="DN42"/>
      <c r="DO42"/>
      <c r="DP42"/>
      <c r="DX42" s="1"/>
      <c r="DY42" s="1"/>
      <c r="DZ42" s="1"/>
      <c r="EH42" s="2"/>
      <c r="EI42" s="2"/>
      <c r="EJ42" s="2"/>
      <c r="EK42" s="2"/>
      <c r="EL42" s="2"/>
      <c r="ER42" s="1"/>
      <c r="ES42" s="1"/>
      <c r="ET42" s="1"/>
      <c r="EU42" s="1"/>
      <c r="EV42" s="1"/>
    </row>
    <row r="43" spans="4:152" ht="12.75">
      <c r="D43"/>
      <c r="N43" s="1"/>
      <c r="DN43"/>
      <c r="DO43"/>
      <c r="DP43"/>
      <c r="DX43" s="1"/>
      <c r="DY43" s="1"/>
      <c r="DZ43" s="1"/>
      <c r="EH43" s="2"/>
      <c r="EI43" s="2"/>
      <c r="EJ43" s="2"/>
      <c r="EK43" s="2"/>
      <c r="EL43" s="2"/>
      <c r="ER43" s="1"/>
      <c r="ES43" s="1"/>
      <c r="ET43" s="1"/>
      <c r="EU43" s="1"/>
      <c r="EV43" s="1"/>
    </row>
    <row r="44" spans="4:152" ht="12.75">
      <c r="D44"/>
      <c r="N44" s="1"/>
      <c r="DN44"/>
      <c r="DO44"/>
      <c r="DP44"/>
      <c r="DX44" s="1"/>
      <c r="DY44" s="1"/>
      <c r="DZ44" s="1"/>
      <c r="EH44" s="2"/>
      <c r="EI44" s="2"/>
      <c r="EJ44" s="2"/>
      <c r="EK44" s="2"/>
      <c r="EL44" s="2"/>
      <c r="ER44" s="1"/>
      <c r="ES44" s="1"/>
      <c r="ET44" s="1"/>
      <c r="EU44" s="1"/>
      <c r="EV44" s="1"/>
    </row>
    <row r="45" spans="4:152" ht="12.75">
      <c r="D45"/>
      <c r="N45" s="1"/>
      <c r="DN45"/>
      <c r="DO45"/>
      <c r="DP45"/>
      <c r="DX45" s="1"/>
      <c r="DY45" s="1"/>
      <c r="DZ45" s="1"/>
      <c r="EH45" s="2"/>
      <c r="EI45" s="2"/>
      <c r="EJ45" s="2"/>
      <c r="EK45" s="2"/>
      <c r="EL45" s="2"/>
      <c r="ER45" s="1"/>
      <c r="ES45" s="1"/>
      <c r="ET45" s="1"/>
      <c r="EU45" s="1"/>
      <c r="EV45" s="1"/>
    </row>
    <row r="46" spans="4:152" ht="12.75">
      <c r="D46"/>
      <c r="N46" s="1"/>
      <c r="DN46"/>
      <c r="DO46"/>
      <c r="DP46"/>
      <c r="DX46" s="1"/>
      <c r="DY46" s="1"/>
      <c r="DZ46" s="1"/>
      <c r="EH46" s="2"/>
      <c r="EI46" s="2"/>
      <c r="EJ46" s="2"/>
      <c r="EK46" s="2"/>
      <c r="EL46" s="2"/>
      <c r="ER46" s="1"/>
      <c r="ES46" s="1"/>
      <c r="ET46" s="1"/>
      <c r="EU46" s="1"/>
      <c r="EV46" s="1"/>
    </row>
    <row r="47" spans="10:152" ht="12.75">
      <c r="J47"/>
      <c r="N47" s="1"/>
      <c r="DN47"/>
      <c r="DO47"/>
      <c r="DP47"/>
      <c r="DX47" s="1"/>
      <c r="DY47" s="1"/>
      <c r="DZ47" s="1"/>
      <c r="EH47" s="2"/>
      <c r="EI47" s="2"/>
      <c r="EJ47" s="2"/>
      <c r="EK47" s="2"/>
      <c r="EL47" s="2"/>
      <c r="ER47" s="1"/>
      <c r="ES47" s="1"/>
      <c r="ET47" s="1"/>
      <c r="EU47" s="1"/>
      <c r="EV47" s="1"/>
    </row>
    <row r="48" spans="14:152" ht="12.75">
      <c r="N48" s="1"/>
      <c r="DN48"/>
      <c r="DO48"/>
      <c r="DP48"/>
      <c r="DX48" s="1"/>
      <c r="DY48" s="1"/>
      <c r="DZ48" s="1"/>
      <c r="EH48" s="2"/>
      <c r="EI48" s="2"/>
      <c r="EJ48" s="2"/>
      <c r="EK48" s="2"/>
      <c r="EL48" s="2"/>
      <c r="ER48" s="1"/>
      <c r="ES48" s="1"/>
      <c r="ET48" s="1"/>
      <c r="EU48" s="1"/>
      <c r="EV48" s="1"/>
    </row>
    <row r="49" spans="14:152" ht="12.75">
      <c r="N49" s="1"/>
      <c r="DT49"/>
      <c r="DU49"/>
      <c r="DV49"/>
      <c r="DX49" s="1"/>
      <c r="DY49" s="1"/>
      <c r="DZ49" s="1"/>
      <c r="EN49" s="2"/>
      <c r="EO49" s="2"/>
      <c r="EP49" s="2"/>
      <c r="EQ49" s="2"/>
      <c r="ES49" s="1"/>
      <c r="ET49" s="1"/>
      <c r="EU49" s="1"/>
      <c r="EV49" s="1"/>
    </row>
  </sheetData>
  <sheetProtection formatCells="0" formatColumns="0" formatRows="0" insertColumns="0" insertRows="0" insertHyperlinks="0" deleteColumns="0" deleteRows="0" autoFilter="0" pivotTables="0"/>
  <mergeCells count="24">
    <mergeCell ref="M1:M4"/>
    <mergeCell ref="A2:K2"/>
    <mergeCell ref="A3:K3"/>
    <mergeCell ref="A4:L4"/>
    <mergeCell ref="A5:L5"/>
    <mergeCell ref="C6:C8"/>
    <mergeCell ref="D6:D8"/>
    <mergeCell ref="E6:E8"/>
    <mergeCell ref="A29:L29"/>
    <mergeCell ref="M6:M8"/>
    <mergeCell ref="H7:H8"/>
    <mergeCell ref="I7:I8"/>
    <mergeCell ref="J7:J8"/>
    <mergeCell ref="K7:K8"/>
    <mergeCell ref="A30:K30"/>
    <mergeCell ref="A31:L31"/>
    <mergeCell ref="F6:F8"/>
    <mergeCell ref="G6:G8"/>
    <mergeCell ref="H6:I6"/>
    <mergeCell ref="J6:K6"/>
    <mergeCell ref="L6:L8"/>
    <mergeCell ref="A6:A8"/>
    <mergeCell ref="A28:K28"/>
    <mergeCell ref="B6:B8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9:H27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9:J27">
      <formula1>1</formula1>
      <formula2>60</formula2>
    </dataValidation>
  </dataValidations>
  <printOptions horizontalCentered="1"/>
  <pageMargins left="0.73" right="0.7086614173228346" top="0.11811023622047244" bottom="0" header="0.17" footer="0.15748031496062992"/>
  <pageSetup fitToHeight="2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>
    <pageSetUpPr fitToPage="1"/>
  </sheetPr>
  <dimension ref="A2:IV75"/>
  <sheetViews>
    <sheetView tabSelected="1" zoomScalePageLayoutView="0" workbookViewId="0" topLeftCell="A1">
      <selection activeCell="J67" sqref="J67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6.57421875" style="1" customWidth="1"/>
    <col min="5" max="5" width="29.00390625" style="1" customWidth="1"/>
    <col min="6" max="6" width="17.71093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39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102" t="s">
        <v>224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8"/>
    </row>
    <row r="4" spans="1:12" ht="15.75" customHeight="1">
      <c r="A4" s="102" t="s">
        <v>27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9"/>
    </row>
    <row r="5" spans="1:12" ht="15.75" customHeight="1">
      <c r="A5" s="103" t="s">
        <v>225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5.75">
      <c r="A6" s="105" t="s">
        <v>56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3.5" customHeight="1">
      <c r="A8" s="91" t="s">
        <v>22</v>
      </c>
      <c r="B8" s="91" t="s">
        <v>0</v>
      </c>
      <c r="C8" s="91" t="s">
        <v>1</v>
      </c>
      <c r="D8" s="91" t="s">
        <v>28</v>
      </c>
      <c r="E8" s="91" t="s">
        <v>25</v>
      </c>
      <c r="F8" s="91" t="s">
        <v>26</v>
      </c>
      <c r="G8" s="91" t="s">
        <v>2</v>
      </c>
      <c r="H8" s="91" t="s">
        <v>3</v>
      </c>
      <c r="I8" s="93"/>
      <c r="J8" s="91" t="s">
        <v>4</v>
      </c>
      <c r="K8" s="93"/>
      <c r="L8" s="94" t="s">
        <v>29</v>
      </c>
    </row>
    <row r="9" spans="1:12" ht="12.75">
      <c r="A9" s="92"/>
      <c r="B9" s="91"/>
      <c r="C9" s="91"/>
      <c r="D9" s="91"/>
      <c r="E9" s="91"/>
      <c r="F9" s="91"/>
      <c r="G9" s="92"/>
      <c r="H9" s="91" t="s">
        <v>11</v>
      </c>
      <c r="I9" s="98" t="s">
        <v>24</v>
      </c>
      <c r="J9" s="91" t="s">
        <v>11</v>
      </c>
      <c r="K9" s="98" t="s">
        <v>24</v>
      </c>
      <c r="L9" s="94"/>
    </row>
    <row r="10" spans="1:12" ht="27" customHeight="1">
      <c r="A10" s="92"/>
      <c r="B10" s="91"/>
      <c r="C10" s="91"/>
      <c r="D10" s="91"/>
      <c r="E10" s="91"/>
      <c r="F10" s="91"/>
      <c r="G10" s="92"/>
      <c r="H10" s="92"/>
      <c r="I10" s="99"/>
      <c r="J10" s="92"/>
      <c r="K10" s="99"/>
      <c r="L10" s="94"/>
    </row>
    <row r="11" spans="1:12" ht="15.75">
      <c r="A11" s="62">
        <v>1</v>
      </c>
      <c r="B11" s="36">
        <v>2</v>
      </c>
      <c r="C11" s="49" t="s">
        <v>51</v>
      </c>
      <c r="D11" s="36">
        <v>3</v>
      </c>
      <c r="E11" s="44" t="s">
        <v>64</v>
      </c>
      <c r="F11" s="61" t="s">
        <v>151</v>
      </c>
      <c r="G11" s="36" t="s">
        <v>40</v>
      </c>
      <c r="H11" s="36">
        <v>1</v>
      </c>
      <c r="I11" s="27">
        <v>25</v>
      </c>
      <c r="J11" s="36"/>
      <c r="K11" s="27"/>
      <c r="L11" s="37">
        <f aca="true" t="shared" si="0" ref="L11:L19">I11+K11</f>
        <v>25</v>
      </c>
    </row>
    <row r="12" spans="1:12" ht="15.75">
      <c r="A12" s="62">
        <v>2</v>
      </c>
      <c r="B12" s="36">
        <v>3</v>
      </c>
      <c r="C12" s="49" t="s">
        <v>96</v>
      </c>
      <c r="D12" s="36">
        <v>3</v>
      </c>
      <c r="E12" s="44" t="s">
        <v>64</v>
      </c>
      <c r="F12" s="45" t="s">
        <v>126</v>
      </c>
      <c r="G12" s="46" t="s">
        <v>41</v>
      </c>
      <c r="H12" s="36">
        <v>2</v>
      </c>
      <c r="I12" s="27">
        <v>22</v>
      </c>
      <c r="J12" s="36"/>
      <c r="K12" s="27"/>
      <c r="L12" s="37">
        <f t="shared" si="0"/>
        <v>22</v>
      </c>
    </row>
    <row r="13" spans="1:256" s="3" customFormat="1" ht="13.5" customHeight="1">
      <c r="A13" s="62">
        <v>3</v>
      </c>
      <c r="B13" s="36">
        <v>77</v>
      </c>
      <c r="C13" s="44" t="s">
        <v>74</v>
      </c>
      <c r="D13" s="36" t="s">
        <v>68</v>
      </c>
      <c r="E13" s="44" t="s">
        <v>64</v>
      </c>
      <c r="F13" s="45" t="s">
        <v>30</v>
      </c>
      <c r="G13" s="46" t="s">
        <v>41</v>
      </c>
      <c r="H13" s="36">
        <v>3</v>
      </c>
      <c r="I13" s="27">
        <v>20</v>
      </c>
      <c r="J13" s="36"/>
      <c r="K13" s="27"/>
      <c r="L13" s="37">
        <f t="shared" si="0"/>
        <v>20</v>
      </c>
      <c r="M13" s="20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12" ht="15.75">
      <c r="A14" s="62">
        <v>4</v>
      </c>
      <c r="B14" s="36">
        <v>1</v>
      </c>
      <c r="C14" s="44" t="s">
        <v>49</v>
      </c>
      <c r="D14" s="36">
        <v>3</v>
      </c>
      <c r="E14" s="44" t="s">
        <v>65</v>
      </c>
      <c r="F14" s="45" t="s">
        <v>91</v>
      </c>
      <c r="G14" s="36" t="s">
        <v>42</v>
      </c>
      <c r="H14" s="36" t="s">
        <v>109</v>
      </c>
      <c r="I14" s="27">
        <v>0</v>
      </c>
      <c r="J14" s="36"/>
      <c r="K14" s="27"/>
      <c r="L14" s="37">
        <f t="shared" si="0"/>
        <v>0</v>
      </c>
    </row>
    <row r="15" spans="1:12" ht="15.75">
      <c r="A15" s="62">
        <v>5</v>
      </c>
      <c r="B15" s="36">
        <v>4</v>
      </c>
      <c r="C15" s="44" t="s">
        <v>66</v>
      </c>
      <c r="D15" s="36">
        <v>3</v>
      </c>
      <c r="E15" s="44" t="s">
        <v>64</v>
      </c>
      <c r="F15" s="61" t="s">
        <v>127</v>
      </c>
      <c r="G15" s="36" t="s">
        <v>42</v>
      </c>
      <c r="H15" s="36" t="s">
        <v>109</v>
      </c>
      <c r="I15" s="27">
        <v>0</v>
      </c>
      <c r="J15" s="36"/>
      <c r="K15" s="27"/>
      <c r="L15" s="37">
        <f t="shared" si="0"/>
        <v>0</v>
      </c>
    </row>
    <row r="16" spans="1:256" s="3" customFormat="1" ht="14.25" customHeight="1">
      <c r="A16" s="62">
        <v>6</v>
      </c>
      <c r="B16" s="36">
        <v>7</v>
      </c>
      <c r="C16" s="44" t="s">
        <v>166</v>
      </c>
      <c r="D16" s="36" t="s">
        <v>31</v>
      </c>
      <c r="E16" s="44" t="s">
        <v>64</v>
      </c>
      <c r="F16" s="45" t="s">
        <v>30</v>
      </c>
      <c r="G16" s="36" t="s">
        <v>40</v>
      </c>
      <c r="H16" s="36" t="s">
        <v>109</v>
      </c>
      <c r="I16" s="27">
        <v>0</v>
      </c>
      <c r="J16" s="36"/>
      <c r="K16" s="27"/>
      <c r="L16" s="37">
        <f t="shared" si="0"/>
        <v>0</v>
      </c>
      <c r="M16" s="35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1"/>
      <c r="IS16" s="21"/>
      <c r="IT16" s="21"/>
      <c r="IU16" s="21"/>
      <c r="IV16" s="23"/>
    </row>
    <row r="17" spans="1:256" s="3" customFormat="1" ht="14.25" customHeight="1">
      <c r="A17" s="62">
        <v>7</v>
      </c>
      <c r="B17" s="36">
        <v>32</v>
      </c>
      <c r="C17" s="44" t="s">
        <v>125</v>
      </c>
      <c r="D17" s="36" t="s">
        <v>79</v>
      </c>
      <c r="E17" s="44" t="s">
        <v>64</v>
      </c>
      <c r="F17" s="45" t="s">
        <v>30</v>
      </c>
      <c r="G17" s="36" t="s">
        <v>40</v>
      </c>
      <c r="H17" s="36" t="s">
        <v>109</v>
      </c>
      <c r="I17" s="27">
        <v>0</v>
      </c>
      <c r="J17" s="36"/>
      <c r="K17" s="27"/>
      <c r="L17" s="37">
        <f t="shared" si="0"/>
        <v>0</v>
      </c>
      <c r="M17" s="35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4.25" customHeight="1">
      <c r="A18" s="62">
        <v>8</v>
      </c>
      <c r="B18" s="66">
        <v>10</v>
      </c>
      <c r="C18" s="70" t="s">
        <v>213</v>
      </c>
      <c r="D18" s="36" t="s">
        <v>31</v>
      </c>
      <c r="E18" s="44" t="s">
        <v>214</v>
      </c>
      <c r="F18" s="45" t="s">
        <v>30</v>
      </c>
      <c r="G18" s="46" t="s">
        <v>41</v>
      </c>
      <c r="H18" s="36" t="s">
        <v>109</v>
      </c>
      <c r="I18" s="27">
        <v>0</v>
      </c>
      <c r="J18" s="36"/>
      <c r="K18" s="27"/>
      <c r="L18" s="37">
        <f t="shared" si="0"/>
        <v>0</v>
      </c>
      <c r="M18" s="35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256" s="3" customFormat="1" ht="14.25" customHeight="1">
      <c r="A19" s="62">
        <v>9</v>
      </c>
      <c r="B19" s="36">
        <v>26</v>
      </c>
      <c r="C19" s="44" t="s">
        <v>167</v>
      </c>
      <c r="D19" s="36" t="s">
        <v>31</v>
      </c>
      <c r="E19" s="44" t="s">
        <v>155</v>
      </c>
      <c r="F19" s="45" t="s">
        <v>30</v>
      </c>
      <c r="G19" s="46" t="s">
        <v>43</v>
      </c>
      <c r="H19" s="36" t="s">
        <v>109</v>
      </c>
      <c r="I19" s="27">
        <v>0</v>
      </c>
      <c r="J19" s="36"/>
      <c r="K19" s="27"/>
      <c r="L19" s="37">
        <f t="shared" si="0"/>
        <v>0</v>
      </c>
      <c r="M19" s="35"/>
      <c r="N19" s="21"/>
      <c r="O19" s="22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1"/>
      <c r="IS19" s="21"/>
      <c r="IT19" s="21"/>
      <c r="IU19" s="21"/>
      <c r="IV19" s="23"/>
    </row>
    <row r="20" spans="1:256" s="3" customFormat="1" ht="14.25" customHeight="1">
      <c r="A20" s="62">
        <v>10</v>
      </c>
      <c r="B20" s="69"/>
      <c r="C20" s="69"/>
      <c r="D20" s="69"/>
      <c r="E20" s="69"/>
      <c r="F20" s="69"/>
      <c r="G20" s="46"/>
      <c r="H20" s="36"/>
      <c r="I20" s="27"/>
      <c r="J20" s="36"/>
      <c r="K20" s="27"/>
      <c r="L20" s="37"/>
      <c r="M20" s="35"/>
      <c r="N20" s="21"/>
      <c r="O20" s="22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1"/>
      <c r="IS20" s="21"/>
      <c r="IT20" s="21"/>
      <c r="IU20" s="21"/>
      <c r="IV20" s="23"/>
    </row>
    <row r="21" spans="1:256" s="3" customFormat="1" ht="14.25" customHeight="1">
      <c r="A21" s="62">
        <v>11</v>
      </c>
      <c r="B21" s="69"/>
      <c r="C21" s="69"/>
      <c r="D21" s="69"/>
      <c r="E21" s="69"/>
      <c r="F21" s="69"/>
      <c r="G21" s="46"/>
      <c r="H21" s="36"/>
      <c r="I21" s="27"/>
      <c r="J21" s="36"/>
      <c r="K21" s="27"/>
      <c r="L21" s="37"/>
      <c r="M21" s="35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1"/>
      <c r="IS21" s="21"/>
      <c r="IT21" s="21"/>
      <c r="IU21" s="21"/>
      <c r="IV21" s="23"/>
    </row>
    <row r="22" spans="1:12" ht="15.75">
      <c r="A22" s="62">
        <v>12</v>
      </c>
      <c r="B22" s="68"/>
      <c r="C22" s="68"/>
      <c r="D22" s="68"/>
      <c r="E22" s="68"/>
      <c r="F22" s="68"/>
      <c r="G22" s="46"/>
      <c r="H22" s="36"/>
      <c r="I22" s="27"/>
      <c r="J22" s="36"/>
      <c r="K22" s="27"/>
      <c r="L22" s="37"/>
    </row>
    <row r="23" spans="1:12" ht="15.75">
      <c r="A23" s="62">
        <v>13</v>
      </c>
      <c r="B23" s="68"/>
      <c r="C23" s="68"/>
      <c r="D23" s="68"/>
      <c r="E23" s="68"/>
      <c r="F23" s="68"/>
      <c r="G23" s="46"/>
      <c r="H23" s="36"/>
      <c r="I23" s="27"/>
      <c r="J23" s="36"/>
      <c r="K23" s="27"/>
      <c r="L23" s="37"/>
    </row>
    <row r="24" spans="1:12" ht="15.75">
      <c r="A24" s="62">
        <v>14</v>
      </c>
      <c r="B24" s="68"/>
      <c r="C24" s="68"/>
      <c r="D24" s="68"/>
      <c r="E24" s="68"/>
      <c r="F24" s="68"/>
      <c r="G24" s="36"/>
      <c r="H24" s="36"/>
      <c r="I24" s="27"/>
      <c r="J24" s="36"/>
      <c r="K24" s="27"/>
      <c r="L24" s="37"/>
    </row>
    <row r="25" spans="1:12" ht="15.75">
      <c r="A25" s="62">
        <v>15</v>
      </c>
      <c r="B25" s="68"/>
      <c r="C25" s="68"/>
      <c r="D25" s="68"/>
      <c r="E25" s="68"/>
      <c r="F25" s="68"/>
      <c r="G25" s="46"/>
      <c r="H25" s="36"/>
      <c r="I25" s="27"/>
      <c r="J25" s="36"/>
      <c r="K25" s="27"/>
      <c r="L25" s="37"/>
    </row>
    <row r="26" spans="1:12" ht="15.75">
      <c r="A26" s="62">
        <v>16</v>
      </c>
      <c r="B26" s="68"/>
      <c r="C26" s="68"/>
      <c r="D26" s="68"/>
      <c r="E26" s="68"/>
      <c r="F26" s="68"/>
      <c r="G26" s="46"/>
      <c r="H26" s="36"/>
      <c r="I26" s="27"/>
      <c r="J26" s="36"/>
      <c r="K26" s="27"/>
      <c r="L26" s="37"/>
    </row>
    <row r="27" spans="1:12" ht="15.75">
      <c r="A27" s="62">
        <v>17</v>
      </c>
      <c r="B27" s="36"/>
      <c r="C27" s="49"/>
      <c r="D27" s="36"/>
      <c r="E27" s="44"/>
      <c r="F27" s="45"/>
      <c r="G27" s="46"/>
      <c r="H27" s="36"/>
      <c r="I27" s="27"/>
      <c r="J27" s="36"/>
      <c r="K27" s="27"/>
      <c r="L27" s="37"/>
    </row>
    <row r="28" spans="1:12" ht="15.75">
      <c r="A28" s="62">
        <v>18</v>
      </c>
      <c r="B28" s="36"/>
      <c r="C28" s="49"/>
      <c r="D28" s="36"/>
      <c r="E28" s="44"/>
      <c r="F28" s="45"/>
      <c r="G28" s="36"/>
      <c r="H28" s="36"/>
      <c r="I28" s="27"/>
      <c r="J28" s="36"/>
      <c r="K28" s="27"/>
      <c r="L28" s="37"/>
    </row>
    <row r="29" spans="1:12" ht="15.75">
      <c r="A29" s="62">
        <v>19</v>
      </c>
      <c r="B29" s="36"/>
      <c r="C29" s="49"/>
      <c r="D29" s="36"/>
      <c r="E29" s="44"/>
      <c r="F29" s="45"/>
      <c r="G29" s="46"/>
      <c r="H29" s="36"/>
      <c r="I29" s="27"/>
      <c r="J29" s="36"/>
      <c r="K29" s="27"/>
      <c r="L29" s="37"/>
    </row>
    <row r="30" spans="1:12" ht="15.75">
      <c r="A30" s="62">
        <v>20</v>
      </c>
      <c r="B30" s="36"/>
      <c r="C30" s="49"/>
      <c r="D30" s="36"/>
      <c r="E30" s="44"/>
      <c r="F30" s="45"/>
      <c r="G30" s="36"/>
      <c r="H30" s="36"/>
      <c r="I30" s="27"/>
      <c r="J30" s="36"/>
      <c r="K30" s="27"/>
      <c r="L30" s="37"/>
    </row>
    <row r="32" spans="2:12" ht="15.75">
      <c r="B32" s="90" t="s">
        <v>23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2:12" ht="15.75">
      <c r="B33" s="32" t="s">
        <v>69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2:12" ht="15.75">
      <c r="B34" s="32"/>
      <c r="C34" s="32"/>
      <c r="D34" s="32"/>
      <c r="E34" s="32"/>
      <c r="F34" s="32"/>
      <c r="G34" s="32"/>
      <c r="H34" s="33"/>
      <c r="I34" s="32"/>
      <c r="J34" s="32"/>
      <c r="K34" s="32"/>
      <c r="L34" s="32"/>
    </row>
    <row r="35" spans="2:13" ht="15.75">
      <c r="B35" s="90" t="s">
        <v>46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1"/>
    </row>
    <row r="36" spans="2:13" ht="15.75">
      <c r="B36" s="32" t="s">
        <v>61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ht="15.75">
      <c r="M37" s="31"/>
    </row>
    <row r="38" ht="15.75">
      <c r="M38" s="31"/>
    </row>
    <row r="39" ht="15.75">
      <c r="M39" s="32"/>
    </row>
    <row r="41" spans="10:152" ht="12.75">
      <c r="J41"/>
      <c r="N41" s="1"/>
      <c r="DT41"/>
      <c r="DU41"/>
      <c r="DV41"/>
      <c r="DX41" s="1"/>
      <c r="DY41" s="1"/>
      <c r="DZ41" s="1"/>
      <c r="EN41" s="2"/>
      <c r="EO41" s="2"/>
      <c r="EP41" s="2"/>
      <c r="EQ41" s="2"/>
      <c r="ES41" s="1"/>
      <c r="ET41" s="1"/>
      <c r="EU41" s="1"/>
      <c r="EV41" s="1"/>
    </row>
    <row r="42" spans="10:152" ht="12.75">
      <c r="J42"/>
      <c r="N42" s="1"/>
      <c r="DT42"/>
      <c r="DU42"/>
      <c r="DV42"/>
      <c r="DX42" s="1"/>
      <c r="DY42" s="1"/>
      <c r="DZ42" s="1"/>
      <c r="EN42" s="2"/>
      <c r="EO42" s="2"/>
      <c r="EP42" s="2"/>
      <c r="EQ42" s="2"/>
      <c r="ES42" s="1"/>
      <c r="ET42" s="1"/>
      <c r="EU42" s="1"/>
      <c r="EV42" s="1"/>
    </row>
    <row r="43" spans="14:152" ht="12.75">
      <c r="N43" s="1"/>
      <c r="DP43"/>
      <c r="DQ43"/>
      <c r="DR43"/>
      <c r="DX43" s="1"/>
      <c r="DY43" s="1"/>
      <c r="DZ43" s="1"/>
      <c r="EJ43" s="2"/>
      <c r="EK43" s="2"/>
      <c r="EL43" s="2"/>
      <c r="EM43" s="2"/>
      <c r="EN43" s="2"/>
      <c r="ER43" s="1"/>
      <c r="ES43" s="1"/>
      <c r="ET43" s="1"/>
      <c r="EU43" s="1"/>
      <c r="EV43" s="1"/>
    </row>
    <row r="44" spans="14:152" ht="12.75">
      <c r="N44" s="1"/>
      <c r="DP44"/>
      <c r="DQ44"/>
      <c r="DR44"/>
      <c r="DX44" s="1"/>
      <c r="DY44" s="1"/>
      <c r="DZ44" s="1"/>
      <c r="EJ44" s="2"/>
      <c r="EK44" s="2"/>
      <c r="EL44" s="2"/>
      <c r="EM44" s="2"/>
      <c r="EN44" s="2"/>
      <c r="ER44" s="1"/>
      <c r="ES44" s="1"/>
      <c r="ET44" s="1"/>
      <c r="EU44" s="1"/>
      <c r="EV44" s="1"/>
    </row>
    <row r="45" spans="14:152" ht="12.75">
      <c r="N45" s="1"/>
      <c r="DP45"/>
      <c r="DQ45"/>
      <c r="DR45"/>
      <c r="DX45" s="1"/>
      <c r="DY45" s="1"/>
      <c r="DZ45" s="1"/>
      <c r="EJ45" s="2"/>
      <c r="EK45" s="2"/>
      <c r="EL45" s="2"/>
      <c r="EM45" s="2"/>
      <c r="EN45" s="2"/>
      <c r="ER45" s="1"/>
      <c r="ES45" s="1"/>
      <c r="ET45" s="1"/>
      <c r="EU45" s="1"/>
      <c r="EV45" s="1"/>
    </row>
    <row r="46" spans="14:152" ht="12.75">
      <c r="N46" s="1"/>
      <c r="DL46"/>
      <c r="DM46"/>
      <c r="DN46"/>
      <c r="DX46" s="1"/>
      <c r="DY46" s="1"/>
      <c r="DZ46" s="1"/>
      <c r="EF46" s="2"/>
      <c r="EG46" s="2"/>
      <c r="EH46" s="2"/>
      <c r="EI46" s="2"/>
      <c r="EJ46" s="2"/>
      <c r="ER46" s="1"/>
      <c r="ES46" s="1"/>
      <c r="ET46" s="1"/>
      <c r="EU46" s="1"/>
      <c r="EV46" s="1"/>
    </row>
    <row r="47" spans="10:152" ht="12.75">
      <c r="J47"/>
      <c r="N47" s="1"/>
      <c r="DT47"/>
      <c r="DU47"/>
      <c r="DV47"/>
      <c r="DX47" s="1"/>
      <c r="DY47" s="1"/>
      <c r="DZ47" s="1"/>
      <c r="EN47" s="2"/>
      <c r="EO47" s="2"/>
      <c r="EP47" s="2"/>
      <c r="EQ47" s="2"/>
      <c r="ES47" s="1"/>
      <c r="ET47" s="1"/>
      <c r="EU47" s="1"/>
      <c r="EV47" s="1"/>
    </row>
    <row r="48" spans="10:152" ht="12.75">
      <c r="J48"/>
      <c r="N48" s="1"/>
      <c r="DT48"/>
      <c r="DU48"/>
      <c r="DV48"/>
      <c r="DX48" s="1"/>
      <c r="DY48" s="1"/>
      <c r="DZ48" s="1"/>
      <c r="EN48" s="2"/>
      <c r="EO48" s="2"/>
      <c r="EP48" s="2"/>
      <c r="EQ48" s="2"/>
      <c r="ES48" s="1"/>
      <c r="ET48" s="1"/>
      <c r="EU48" s="1"/>
      <c r="EV48" s="1"/>
    </row>
    <row r="49" spans="10:152" ht="12.75">
      <c r="J49"/>
      <c r="N49" s="1"/>
      <c r="DT49"/>
      <c r="DU49"/>
      <c r="DV49"/>
      <c r="DX49" s="1"/>
      <c r="DY49" s="1"/>
      <c r="DZ49" s="1"/>
      <c r="EN49" s="2"/>
      <c r="EO49" s="2"/>
      <c r="EP49" s="2"/>
      <c r="EQ49" s="2"/>
      <c r="ES49" s="1"/>
      <c r="ET49" s="1"/>
      <c r="EU49" s="1"/>
      <c r="EV49" s="1"/>
    </row>
    <row r="50" spans="10:152" ht="12.75">
      <c r="J50"/>
      <c r="N50" s="1"/>
      <c r="DT50"/>
      <c r="DU50"/>
      <c r="DV50"/>
      <c r="DX50" s="1"/>
      <c r="DY50" s="1"/>
      <c r="DZ50" s="1"/>
      <c r="EN50" s="2"/>
      <c r="EO50" s="2"/>
      <c r="EP50" s="2"/>
      <c r="EQ50" s="2"/>
      <c r="ES50" s="1"/>
      <c r="ET50" s="1"/>
      <c r="EU50" s="1"/>
      <c r="EV50" s="1"/>
    </row>
    <row r="51" spans="10:152" ht="12.75">
      <c r="J51"/>
      <c r="N51" s="1"/>
      <c r="DT51"/>
      <c r="DU51"/>
      <c r="DV51"/>
      <c r="DX51" s="1"/>
      <c r="DY51" s="1"/>
      <c r="DZ51" s="1"/>
      <c r="EN51" s="2"/>
      <c r="EO51" s="2"/>
      <c r="EP51" s="2"/>
      <c r="EQ51" s="2"/>
      <c r="ES51" s="1"/>
      <c r="ET51" s="1"/>
      <c r="EU51" s="1"/>
      <c r="EV51" s="1"/>
    </row>
    <row r="52" spans="9:152" ht="12.75">
      <c r="I52"/>
      <c r="N52" s="1"/>
      <c r="DS52"/>
      <c r="DT52"/>
      <c r="DU52"/>
      <c r="DX52" s="1"/>
      <c r="DY52" s="1"/>
      <c r="DZ52" s="1"/>
      <c r="EM52" s="2"/>
      <c r="EN52" s="2"/>
      <c r="EO52" s="2"/>
      <c r="EP52" s="2"/>
      <c r="EQ52" s="2"/>
      <c r="ER52" s="1"/>
      <c r="ES52" s="1"/>
      <c r="ET52" s="1"/>
      <c r="EU52" s="1"/>
      <c r="EV52" s="1"/>
    </row>
    <row r="70" spans="2:6" ht="15.75">
      <c r="B70" s="85">
        <v>555</v>
      </c>
      <c r="C70" s="86" t="s">
        <v>164</v>
      </c>
      <c r="D70" s="85" t="s">
        <v>31</v>
      </c>
      <c r="E70" s="87" t="s">
        <v>117</v>
      </c>
      <c r="F70" s="88" t="s">
        <v>30</v>
      </c>
    </row>
    <row r="71" spans="2:6" ht="15.75">
      <c r="B71" s="85">
        <v>94</v>
      </c>
      <c r="C71" s="86" t="s">
        <v>107</v>
      </c>
      <c r="D71" s="85" t="s">
        <v>79</v>
      </c>
      <c r="E71" s="86" t="s">
        <v>64</v>
      </c>
      <c r="F71" s="88" t="s">
        <v>30</v>
      </c>
    </row>
    <row r="72" spans="2:6" ht="15.75">
      <c r="B72" s="85">
        <v>5</v>
      </c>
      <c r="C72" s="87" t="s">
        <v>165</v>
      </c>
      <c r="D72" s="85" t="s">
        <v>31</v>
      </c>
      <c r="E72" s="87" t="s">
        <v>132</v>
      </c>
      <c r="F72" s="88" t="s">
        <v>169</v>
      </c>
    </row>
    <row r="73" spans="2:6" ht="15.75">
      <c r="B73" s="85">
        <v>78</v>
      </c>
      <c r="C73" s="87" t="s">
        <v>103</v>
      </c>
      <c r="D73" s="85" t="s">
        <v>31</v>
      </c>
      <c r="E73" s="87" t="s">
        <v>133</v>
      </c>
      <c r="F73" s="88" t="s">
        <v>30</v>
      </c>
    </row>
    <row r="74" spans="2:6" ht="15.75">
      <c r="B74" s="85">
        <v>81</v>
      </c>
      <c r="C74" s="87" t="s">
        <v>71</v>
      </c>
      <c r="D74" s="85" t="s">
        <v>31</v>
      </c>
      <c r="E74" s="87" t="s">
        <v>134</v>
      </c>
      <c r="F74" s="88" t="s">
        <v>30</v>
      </c>
    </row>
    <row r="75" spans="2:6" ht="15.75">
      <c r="B75" s="85">
        <v>877</v>
      </c>
      <c r="C75" s="87" t="s">
        <v>168</v>
      </c>
      <c r="D75" s="85" t="s">
        <v>31</v>
      </c>
      <c r="E75" s="87" t="s">
        <v>159</v>
      </c>
      <c r="F75" s="88" t="s">
        <v>30</v>
      </c>
    </row>
  </sheetData>
  <sheetProtection formatCells="0" formatColumns="0" formatRows="0" insertColumns="0" insertRows="0" insertHyperlinks="0" deleteColumns="0" deleteRows="0" autoFilter="0" pivotTables="0"/>
  <mergeCells count="20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B8:B10"/>
    <mergeCell ref="C8:C10"/>
    <mergeCell ref="D8:D10"/>
    <mergeCell ref="B32:L32"/>
    <mergeCell ref="B35:L35"/>
    <mergeCell ref="J8:K8"/>
    <mergeCell ref="L8:L10"/>
    <mergeCell ref="H9:H10"/>
    <mergeCell ref="I9:I10"/>
    <mergeCell ref="J9:J10"/>
    <mergeCell ref="K9:K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H23 H27 J11:J30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28:H30 H11:H22 H24:H26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>
    <pageSetUpPr fitToPage="1"/>
  </sheetPr>
  <dimension ref="A2:IV70"/>
  <sheetViews>
    <sheetView zoomScalePageLayoutView="0" workbookViewId="0" topLeftCell="A10">
      <selection activeCell="B14" sqref="B14:F14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34.421875" style="1" customWidth="1"/>
    <col min="6" max="6" width="19.57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33.7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102" t="s">
        <v>224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8"/>
    </row>
    <row r="4" spans="1:12" ht="15.75" customHeight="1">
      <c r="A4" s="102" t="s">
        <v>27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9"/>
    </row>
    <row r="5" spans="1:12" ht="15.75" customHeight="1">
      <c r="A5" s="103" t="s">
        <v>225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5.75">
      <c r="A6" s="105" t="s">
        <v>57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91" t="s">
        <v>22</v>
      </c>
      <c r="B8" s="91" t="s">
        <v>0</v>
      </c>
      <c r="C8" s="91" t="s">
        <v>1</v>
      </c>
      <c r="D8" s="91" t="s">
        <v>28</v>
      </c>
      <c r="E8" s="91" t="s">
        <v>25</v>
      </c>
      <c r="F8" s="91" t="s">
        <v>26</v>
      </c>
      <c r="G8" s="91" t="s">
        <v>2</v>
      </c>
      <c r="H8" s="91" t="s">
        <v>3</v>
      </c>
      <c r="I8" s="93"/>
      <c r="J8" s="91" t="s">
        <v>4</v>
      </c>
      <c r="K8" s="93"/>
      <c r="L8" s="94" t="s">
        <v>29</v>
      </c>
    </row>
    <row r="9" spans="1:12" ht="12.75">
      <c r="A9" s="92"/>
      <c r="B9" s="91"/>
      <c r="C9" s="91"/>
      <c r="D9" s="92"/>
      <c r="E9" s="92"/>
      <c r="F9" s="91"/>
      <c r="G9" s="92"/>
      <c r="H9" s="91" t="s">
        <v>11</v>
      </c>
      <c r="I9" s="98" t="s">
        <v>24</v>
      </c>
      <c r="J9" s="91" t="s">
        <v>11</v>
      </c>
      <c r="K9" s="98" t="s">
        <v>24</v>
      </c>
      <c r="L9" s="94"/>
    </row>
    <row r="10" spans="1:12" ht="27.75" customHeight="1">
      <c r="A10" s="92"/>
      <c r="B10" s="91"/>
      <c r="C10" s="91"/>
      <c r="D10" s="92"/>
      <c r="E10" s="92"/>
      <c r="F10" s="91"/>
      <c r="G10" s="92"/>
      <c r="H10" s="92"/>
      <c r="I10" s="99"/>
      <c r="J10" s="92"/>
      <c r="K10" s="99"/>
      <c r="L10" s="94"/>
    </row>
    <row r="11" spans="1:12" ht="15.75">
      <c r="A11" s="62">
        <v>1</v>
      </c>
      <c r="B11" s="36">
        <v>17</v>
      </c>
      <c r="C11" s="44" t="s">
        <v>98</v>
      </c>
      <c r="D11" s="36">
        <v>3</v>
      </c>
      <c r="E11" s="44" t="s">
        <v>36</v>
      </c>
      <c r="F11" s="45" t="s">
        <v>85</v>
      </c>
      <c r="G11" s="36" t="s">
        <v>40</v>
      </c>
      <c r="H11" s="36">
        <v>1</v>
      </c>
      <c r="I11" s="27">
        <v>25</v>
      </c>
      <c r="J11" s="36"/>
      <c r="K11" s="27"/>
      <c r="L11" s="63">
        <f aca="true" t="shared" si="0" ref="L11:L20">I11+K11</f>
        <v>25</v>
      </c>
    </row>
    <row r="12" spans="1:256" s="3" customFormat="1" ht="14.25" customHeight="1">
      <c r="A12" s="62">
        <v>2</v>
      </c>
      <c r="B12" s="36">
        <v>31</v>
      </c>
      <c r="C12" s="44" t="s">
        <v>52</v>
      </c>
      <c r="D12" s="36" t="s">
        <v>68</v>
      </c>
      <c r="E12" s="44" t="s">
        <v>47</v>
      </c>
      <c r="F12" s="45" t="s">
        <v>130</v>
      </c>
      <c r="G12" s="46" t="s">
        <v>41</v>
      </c>
      <c r="H12" s="36">
        <v>2</v>
      </c>
      <c r="I12" s="27">
        <v>22</v>
      </c>
      <c r="J12" s="36"/>
      <c r="K12" s="27"/>
      <c r="L12" s="37">
        <f t="shared" si="0"/>
        <v>22</v>
      </c>
      <c r="M12" s="35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1"/>
      <c r="IS12" s="21"/>
      <c r="IT12" s="21"/>
      <c r="IU12" s="21"/>
      <c r="IV12" s="23"/>
    </row>
    <row r="13" spans="1:12" ht="15.75">
      <c r="A13" s="62">
        <v>3</v>
      </c>
      <c r="B13" s="36">
        <v>33</v>
      </c>
      <c r="C13" s="44" t="s">
        <v>227</v>
      </c>
      <c r="D13" s="36" t="s">
        <v>31</v>
      </c>
      <c r="E13" s="44" t="s">
        <v>47</v>
      </c>
      <c r="F13" s="61" t="s">
        <v>127</v>
      </c>
      <c r="G13" s="46" t="s">
        <v>41</v>
      </c>
      <c r="H13" s="36">
        <v>3</v>
      </c>
      <c r="I13" s="27">
        <v>20</v>
      </c>
      <c r="J13" s="36"/>
      <c r="K13" s="27"/>
      <c r="L13" s="37">
        <f t="shared" si="0"/>
        <v>20</v>
      </c>
    </row>
    <row r="14" spans="1:12" ht="15.75">
      <c r="A14" s="62">
        <v>4</v>
      </c>
      <c r="B14" s="36">
        <v>35</v>
      </c>
      <c r="C14" s="44" t="s">
        <v>228</v>
      </c>
      <c r="D14" s="36" t="s">
        <v>31</v>
      </c>
      <c r="E14" s="44" t="s">
        <v>229</v>
      </c>
      <c r="F14" s="45" t="s">
        <v>30</v>
      </c>
      <c r="G14" s="36" t="s">
        <v>42</v>
      </c>
      <c r="H14" s="36">
        <v>4</v>
      </c>
      <c r="I14" s="27">
        <v>18</v>
      </c>
      <c r="J14" s="36"/>
      <c r="K14" s="27"/>
      <c r="L14" s="37">
        <f t="shared" si="0"/>
        <v>18</v>
      </c>
    </row>
    <row r="15" spans="1:12" ht="15.75">
      <c r="A15" s="62">
        <v>5</v>
      </c>
      <c r="B15" s="36">
        <v>9</v>
      </c>
      <c r="C15" s="49" t="s">
        <v>50</v>
      </c>
      <c r="D15" s="36">
        <v>3</v>
      </c>
      <c r="E15" s="44" t="s">
        <v>72</v>
      </c>
      <c r="F15" s="45" t="s">
        <v>30</v>
      </c>
      <c r="G15" s="36" t="s">
        <v>40</v>
      </c>
      <c r="H15" s="36">
        <v>5</v>
      </c>
      <c r="I15" s="27">
        <v>16</v>
      </c>
      <c r="J15" s="36"/>
      <c r="K15" s="27"/>
      <c r="L15" s="37">
        <f t="shared" si="0"/>
        <v>16</v>
      </c>
    </row>
    <row r="16" spans="1:256" s="3" customFormat="1" ht="15.75" customHeight="1">
      <c r="A16" s="62">
        <v>6</v>
      </c>
      <c r="B16" s="36">
        <v>11</v>
      </c>
      <c r="C16" s="44" t="s">
        <v>90</v>
      </c>
      <c r="D16" s="36" t="s">
        <v>79</v>
      </c>
      <c r="E16" s="44" t="s">
        <v>37</v>
      </c>
      <c r="F16" s="45" t="s">
        <v>30</v>
      </c>
      <c r="G16" s="46" t="s">
        <v>41</v>
      </c>
      <c r="H16" s="36">
        <v>6</v>
      </c>
      <c r="I16" s="27">
        <v>15</v>
      </c>
      <c r="J16" s="36"/>
      <c r="K16" s="27"/>
      <c r="L16" s="37">
        <f>I16+K16</f>
        <v>15</v>
      </c>
      <c r="M16" s="20"/>
      <c r="N16" s="21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12" ht="15.75">
      <c r="A17" s="62">
        <v>7</v>
      </c>
      <c r="B17" s="36">
        <v>88</v>
      </c>
      <c r="C17" s="44" t="s">
        <v>108</v>
      </c>
      <c r="D17" s="36" t="s">
        <v>78</v>
      </c>
      <c r="E17" s="44" t="s">
        <v>55</v>
      </c>
      <c r="F17" s="61" t="s">
        <v>151</v>
      </c>
      <c r="G17" s="36" t="s">
        <v>40</v>
      </c>
      <c r="H17" s="36">
        <v>7</v>
      </c>
      <c r="I17" s="27">
        <v>14</v>
      </c>
      <c r="J17" s="36"/>
      <c r="K17" s="27"/>
      <c r="L17" s="37">
        <f>I17+K17</f>
        <v>14</v>
      </c>
    </row>
    <row r="18" spans="1:12" ht="15.75">
      <c r="A18" s="62">
        <v>8</v>
      </c>
      <c r="B18" s="36">
        <v>2</v>
      </c>
      <c r="C18" s="49" t="s">
        <v>62</v>
      </c>
      <c r="D18" s="36" t="s">
        <v>68</v>
      </c>
      <c r="E18" s="44" t="s">
        <v>55</v>
      </c>
      <c r="F18" s="45" t="s">
        <v>30</v>
      </c>
      <c r="G18" s="46" t="s">
        <v>43</v>
      </c>
      <c r="H18" s="36" t="s">
        <v>109</v>
      </c>
      <c r="I18" s="27">
        <v>0</v>
      </c>
      <c r="J18" s="36"/>
      <c r="K18" s="27"/>
      <c r="L18" s="37">
        <f>I18+K18</f>
        <v>0</v>
      </c>
    </row>
    <row r="19" spans="1:12" ht="15.75">
      <c r="A19" s="62">
        <v>9</v>
      </c>
      <c r="B19" s="36">
        <v>15</v>
      </c>
      <c r="C19" s="44" t="s">
        <v>128</v>
      </c>
      <c r="D19" s="36" t="s">
        <v>31</v>
      </c>
      <c r="E19" s="44" t="s">
        <v>75</v>
      </c>
      <c r="F19" s="45" t="s">
        <v>30</v>
      </c>
      <c r="G19" s="36" t="s">
        <v>40</v>
      </c>
      <c r="H19" s="36" t="s">
        <v>109</v>
      </c>
      <c r="I19" s="27">
        <v>0</v>
      </c>
      <c r="J19" s="36"/>
      <c r="K19" s="27"/>
      <c r="L19" s="37">
        <f>I19+K19</f>
        <v>0</v>
      </c>
    </row>
    <row r="20" spans="1:12" ht="15.75">
      <c r="A20" s="62">
        <v>10</v>
      </c>
      <c r="B20" s="36">
        <v>30</v>
      </c>
      <c r="C20" s="44" t="s">
        <v>173</v>
      </c>
      <c r="D20" s="36" t="s">
        <v>31</v>
      </c>
      <c r="E20" s="44" t="s">
        <v>37</v>
      </c>
      <c r="F20" s="45" t="s">
        <v>30</v>
      </c>
      <c r="G20" s="46" t="s">
        <v>42</v>
      </c>
      <c r="H20" s="36" t="s">
        <v>109</v>
      </c>
      <c r="I20" s="27">
        <v>0</v>
      </c>
      <c r="J20" s="36"/>
      <c r="K20" s="27"/>
      <c r="L20" s="37">
        <f t="shared" si="0"/>
        <v>0</v>
      </c>
    </row>
    <row r="21" spans="1:12" ht="15.75">
      <c r="A21" s="62">
        <v>11</v>
      </c>
      <c r="B21" s="68"/>
      <c r="C21" s="68"/>
      <c r="D21" s="68"/>
      <c r="E21" s="68"/>
      <c r="F21" s="68"/>
      <c r="G21" s="36"/>
      <c r="H21" s="36"/>
      <c r="I21" s="27"/>
      <c r="J21" s="36"/>
      <c r="K21" s="27"/>
      <c r="L21" s="37"/>
    </row>
    <row r="22" spans="1:12" ht="15.75">
      <c r="A22" s="62">
        <v>12</v>
      </c>
      <c r="B22" s="68"/>
      <c r="C22" s="68"/>
      <c r="D22" s="68"/>
      <c r="E22" s="68"/>
      <c r="F22" s="68"/>
      <c r="G22" s="36"/>
      <c r="H22" s="36"/>
      <c r="I22" s="27"/>
      <c r="J22" s="36"/>
      <c r="K22" s="27"/>
      <c r="L22" s="37"/>
    </row>
    <row r="23" spans="1:12" ht="15.75">
      <c r="A23" s="62">
        <v>13</v>
      </c>
      <c r="B23" s="68"/>
      <c r="C23" s="68"/>
      <c r="D23" s="68"/>
      <c r="E23" s="68"/>
      <c r="F23" s="68"/>
      <c r="G23" s="36"/>
      <c r="H23" s="36"/>
      <c r="I23" s="27"/>
      <c r="J23" s="36"/>
      <c r="K23" s="27"/>
      <c r="L23" s="37"/>
    </row>
    <row r="24" spans="1:12" ht="15.75">
      <c r="A24" s="62">
        <v>14</v>
      </c>
      <c r="B24" s="68"/>
      <c r="C24" s="68"/>
      <c r="D24" s="68"/>
      <c r="E24" s="68"/>
      <c r="F24" s="68"/>
      <c r="G24" s="36"/>
      <c r="H24" s="36"/>
      <c r="I24" s="27"/>
      <c r="J24" s="36"/>
      <c r="K24" s="27"/>
      <c r="L24" s="37"/>
    </row>
    <row r="25" spans="1:12" ht="15.75">
      <c r="A25" s="62">
        <v>15</v>
      </c>
      <c r="B25" s="68"/>
      <c r="C25" s="68"/>
      <c r="D25" s="68"/>
      <c r="E25" s="68"/>
      <c r="F25" s="68"/>
      <c r="G25" s="46"/>
      <c r="H25" s="36"/>
      <c r="I25" s="27"/>
      <c r="J25" s="36"/>
      <c r="K25" s="27"/>
      <c r="L25" s="37"/>
    </row>
    <row r="26" spans="1:256" s="3" customFormat="1" ht="14.25" customHeight="1">
      <c r="A26" s="62">
        <v>16</v>
      </c>
      <c r="B26" s="69"/>
      <c r="C26" s="69"/>
      <c r="D26" s="69"/>
      <c r="E26" s="69"/>
      <c r="F26" s="69"/>
      <c r="G26" s="46"/>
      <c r="H26" s="36"/>
      <c r="I26" s="27"/>
      <c r="J26" s="36"/>
      <c r="K26" s="27"/>
      <c r="L26" s="37"/>
      <c r="M26" s="35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1"/>
      <c r="IS26" s="21"/>
      <c r="IT26" s="21"/>
      <c r="IU26" s="21"/>
      <c r="IV26" s="23"/>
    </row>
    <row r="27" spans="1:12" ht="15.75">
      <c r="A27" s="62">
        <v>17</v>
      </c>
      <c r="B27" s="68"/>
      <c r="C27" s="68"/>
      <c r="D27" s="68"/>
      <c r="E27" s="68"/>
      <c r="F27" s="68"/>
      <c r="G27" s="46"/>
      <c r="H27" s="36"/>
      <c r="I27" s="27"/>
      <c r="J27" s="36"/>
      <c r="K27" s="27"/>
      <c r="L27" s="37"/>
    </row>
    <row r="28" spans="1:12" ht="15.75">
      <c r="A28" s="62">
        <v>18</v>
      </c>
      <c r="B28" s="36"/>
      <c r="C28" s="49"/>
      <c r="D28" s="36"/>
      <c r="E28" s="44"/>
      <c r="F28" s="45"/>
      <c r="G28" s="46"/>
      <c r="H28" s="36"/>
      <c r="I28" s="27"/>
      <c r="J28" s="36"/>
      <c r="K28" s="27"/>
      <c r="L28" s="37"/>
    </row>
    <row r="29" spans="1:12" ht="15.75">
      <c r="A29" s="62">
        <v>19</v>
      </c>
      <c r="B29" s="36"/>
      <c r="C29" s="44"/>
      <c r="D29" s="36"/>
      <c r="E29" s="44"/>
      <c r="F29" s="45"/>
      <c r="G29" s="46"/>
      <c r="H29" s="36"/>
      <c r="I29" s="27"/>
      <c r="J29" s="36"/>
      <c r="K29" s="27"/>
      <c r="L29" s="37"/>
    </row>
    <row r="32" spans="3:14" ht="15.75">
      <c r="C32" s="90" t="s">
        <v>23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31"/>
    </row>
    <row r="33" spans="3:14" ht="15.75">
      <c r="C33" s="90" t="s">
        <v>69</v>
      </c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</row>
    <row r="34" spans="3:14" ht="15.75">
      <c r="C34" s="32"/>
      <c r="D34" s="32"/>
      <c r="E34" s="32"/>
      <c r="F34" s="32"/>
      <c r="G34" s="32"/>
      <c r="H34" s="32"/>
      <c r="I34" s="33"/>
      <c r="J34" s="32"/>
      <c r="K34" s="32"/>
      <c r="L34" s="32"/>
      <c r="M34" s="32"/>
      <c r="N34" s="31"/>
    </row>
    <row r="35" spans="3:14" ht="15.75">
      <c r="C35" s="90" t="s">
        <v>46</v>
      </c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31"/>
    </row>
    <row r="36" spans="3:14" ht="15.75">
      <c r="C36" s="90" t="s">
        <v>61</v>
      </c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9" spans="9:152" ht="12.75">
      <c r="I39"/>
      <c r="N39" s="1"/>
      <c r="DS39"/>
      <c r="DT39"/>
      <c r="DU39"/>
      <c r="DX39" s="1"/>
      <c r="DY39" s="1"/>
      <c r="DZ39" s="1"/>
      <c r="EM39" s="2"/>
      <c r="EN39" s="2"/>
      <c r="EO39" s="2"/>
      <c r="EP39" s="2"/>
      <c r="EQ39" s="2"/>
      <c r="ER39" s="1"/>
      <c r="ES39" s="1"/>
      <c r="ET39" s="1"/>
      <c r="EU39" s="1"/>
      <c r="EV39" s="1"/>
    </row>
    <row r="40" spans="14:152" ht="12.75">
      <c r="N40" s="1"/>
      <c r="DN40"/>
      <c r="DO40"/>
      <c r="DP40"/>
      <c r="DX40" s="1"/>
      <c r="DY40" s="1"/>
      <c r="DZ40" s="1"/>
      <c r="EH40" s="2"/>
      <c r="EI40" s="2"/>
      <c r="EJ40" s="2"/>
      <c r="EK40" s="2"/>
      <c r="EL40" s="2"/>
      <c r="ER40" s="1"/>
      <c r="ES40" s="1"/>
      <c r="ET40" s="1"/>
      <c r="EU40" s="1"/>
      <c r="EV40" s="1"/>
    </row>
    <row r="41" spans="9:152" ht="12.75">
      <c r="I41"/>
      <c r="N41" s="1"/>
      <c r="DS41"/>
      <c r="DT41"/>
      <c r="DU41"/>
      <c r="DX41" s="1"/>
      <c r="DY41" s="1"/>
      <c r="DZ41" s="1"/>
      <c r="EM41" s="2"/>
      <c r="EN41" s="2"/>
      <c r="EO41" s="2"/>
      <c r="EP41" s="2"/>
      <c r="EQ41" s="2"/>
      <c r="ER41" s="1"/>
      <c r="ES41" s="1"/>
      <c r="ET41" s="1"/>
      <c r="EU41" s="1"/>
      <c r="EV41" s="1"/>
    </row>
    <row r="42" spans="9:152" ht="12.75">
      <c r="I42"/>
      <c r="N42" s="1"/>
      <c r="DS42"/>
      <c r="DT42"/>
      <c r="DU42"/>
      <c r="DX42" s="1"/>
      <c r="DY42" s="1"/>
      <c r="DZ42" s="1"/>
      <c r="EM42" s="2"/>
      <c r="EN42" s="2"/>
      <c r="EO42" s="2"/>
      <c r="EP42" s="2"/>
      <c r="EQ42" s="2"/>
      <c r="ER42" s="1"/>
      <c r="ES42" s="1"/>
      <c r="ET42" s="1"/>
      <c r="EU42" s="1"/>
      <c r="EV42" s="1"/>
    </row>
    <row r="43" spans="9:152" ht="12.75">
      <c r="I43"/>
      <c r="N43" s="1"/>
      <c r="DS43"/>
      <c r="DT43"/>
      <c r="DU43"/>
      <c r="DX43" s="1"/>
      <c r="DY43" s="1"/>
      <c r="DZ43" s="1"/>
      <c r="EM43" s="2"/>
      <c r="EN43" s="2"/>
      <c r="EO43" s="2"/>
      <c r="EP43" s="2"/>
      <c r="EQ43" s="2"/>
      <c r="ER43" s="1"/>
      <c r="ES43" s="1"/>
      <c r="ET43" s="1"/>
      <c r="EU43" s="1"/>
      <c r="EV43" s="1"/>
    </row>
    <row r="44" spans="9:152" ht="12.75">
      <c r="I44"/>
      <c r="N44" s="1"/>
      <c r="DS44"/>
      <c r="DT44"/>
      <c r="DU44"/>
      <c r="DX44" s="1"/>
      <c r="DY44" s="1"/>
      <c r="DZ44" s="1"/>
      <c r="EM44" s="2"/>
      <c r="EN44" s="2"/>
      <c r="EO44" s="2"/>
      <c r="EP44" s="2"/>
      <c r="EQ44" s="2"/>
      <c r="ER44" s="1"/>
      <c r="ES44" s="1"/>
      <c r="ET44" s="1"/>
      <c r="EU44" s="1"/>
      <c r="EV44" s="1"/>
    </row>
    <row r="45" spans="9:152" ht="12.75">
      <c r="I45"/>
      <c r="N45" s="1"/>
      <c r="DS45"/>
      <c r="DT45"/>
      <c r="DU45"/>
      <c r="DX45" s="1"/>
      <c r="DY45" s="1"/>
      <c r="DZ45" s="1"/>
      <c r="EM45" s="2"/>
      <c r="EN45" s="2"/>
      <c r="EO45" s="2"/>
      <c r="EP45" s="2"/>
      <c r="EQ45" s="2"/>
      <c r="ER45" s="1"/>
      <c r="ES45" s="1"/>
      <c r="ET45" s="1"/>
      <c r="EU45" s="1"/>
      <c r="EV45" s="1"/>
    </row>
    <row r="67" spans="2:6" ht="15.75">
      <c r="B67" s="77">
        <v>8</v>
      </c>
      <c r="C67" s="81" t="s">
        <v>129</v>
      </c>
      <c r="D67" s="77" t="s">
        <v>31</v>
      </c>
      <c r="E67" s="78" t="s">
        <v>72</v>
      </c>
      <c r="F67" s="84" t="s">
        <v>30</v>
      </c>
    </row>
    <row r="68" spans="2:6" ht="15.75">
      <c r="B68" s="77">
        <v>38</v>
      </c>
      <c r="C68" s="78" t="s">
        <v>170</v>
      </c>
      <c r="D68" s="77" t="s">
        <v>31</v>
      </c>
      <c r="E68" s="78" t="s">
        <v>37</v>
      </c>
      <c r="F68" s="84" t="s">
        <v>30</v>
      </c>
    </row>
    <row r="69" spans="2:6" ht="15.75">
      <c r="B69" s="77">
        <v>39</v>
      </c>
      <c r="C69" s="81" t="s">
        <v>171</v>
      </c>
      <c r="D69" s="77" t="s">
        <v>31</v>
      </c>
      <c r="E69" s="78" t="s">
        <v>75</v>
      </c>
      <c r="F69" s="84" t="s">
        <v>30</v>
      </c>
    </row>
    <row r="70" spans="2:6" ht="15.75">
      <c r="B70" s="77">
        <v>5</v>
      </c>
      <c r="C70" s="78" t="s">
        <v>172</v>
      </c>
      <c r="D70" s="77" t="s">
        <v>31</v>
      </c>
      <c r="E70" s="78" t="s">
        <v>37</v>
      </c>
      <c r="F70" s="84" t="s">
        <v>30</v>
      </c>
    </row>
  </sheetData>
  <sheetProtection formatCells="0" formatColumns="0" formatRows="0" insertColumns="0" insertRows="0" insertHyperlinks="0" deleteColumns="0" deleteRows="0" autoFilter="0" pivotTables="0"/>
  <mergeCells count="22">
    <mergeCell ref="A3:K3"/>
    <mergeCell ref="A4:K4"/>
    <mergeCell ref="A5:L5"/>
    <mergeCell ref="A6:L6"/>
    <mergeCell ref="E8:E10"/>
    <mergeCell ref="F8:F10"/>
    <mergeCell ref="G8:G10"/>
    <mergeCell ref="H8:I8"/>
    <mergeCell ref="A8:A10"/>
    <mergeCell ref="K9:K10"/>
    <mergeCell ref="B8:B10"/>
    <mergeCell ref="J9:J10"/>
    <mergeCell ref="J8:K8"/>
    <mergeCell ref="L8:L10"/>
    <mergeCell ref="H9:H10"/>
    <mergeCell ref="I9:I10"/>
    <mergeCell ref="C32:M32"/>
    <mergeCell ref="C33:N33"/>
    <mergeCell ref="C8:C10"/>
    <mergeCell ref="D8:D10"/>
    <mergeCell ref="C35:M35"/>
    <mergeCell ref="C36:N36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29 H11:H23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H24:H28 J11:J29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>
    <pageSetUpPr fitToPage="1"/>
  </sheetPr>
  <dimension ref="A2:IV76"/>
  <sheetViews>
    <sheetView zoomScalePageLayoutView="0" workbookViewId="0" topLeftCell="A4">
      <selection activeCell="B18" sqref="B18:F18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7.28125" style="1" customWidth="1"/>
    <col min="4" max="4" width="13.57421875" style="1" customWidth="1"/>
    <col min="5" max="5" width="28.8515625" style="1" customWidth="1"/>
    <col min="6" max="6" width="21.42187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2" spans="1:12" ht="39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102" t="s">
        <v>224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8"/>
    </row>
    <row r="4" spans="1:12" ht="15.75" customHeight="1">
      <c r="A4" s="102" t="s">
        <v>27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9"/>
    </row>
    <row r="5" spans="1:12" ht="15.75" customHeight="1">
      <c r="A5" s="103" t="s">
        <v>225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5.75">
      <c r="A6" s="105" t="s">
        <v>63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15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30"/>
    </row>
    <row r="8" spans="1:12" ht="12.75">
      <c r="A8" s="91" t="s">
        <v>22</v>
      </c>
      <c r="B8" s="91" t="s">
        <v>0</v>
      </c>
      <c r="C8" s="91" t="s">
        <v>1</v>
      </c>
      <c r="D8" s="91" t="s">
        <v>28</v>
      </c>
      <c r="E8" s="91" t="s">
        <v>25</v>
      </c>
      <c r="F8" s="91" t="s">
        <v>26</v>
      </c>
      <c r="G8" s="91" t="s">
        <v>2</v>
      </c>
      <c r="H8" s="91" t="s">
        <v>3</v>
      </c>
      <c r="I8" s="93"/>
      <c r="J8" s="91" t="s">
        <v>4</v>
      </c>
      <c r="K8" s="93"/>
      <c r="L8" s="94" t="s">
        <v>29</v>
      </c>
    </row>
    <row r="9" spans="1:12" ht="12.75">
      <c r="A9" s="92"/>
      <c r="B9" s="91"/>
      <c r="C9" s="91"/>
      <c r="D9" s="92"/>
      <c r="E9" s="92"/>
      <c r="F9" s="91"/>
      <c r="G9" s="92"/>
      <c r="H9" s="91" t="s">
        <v>11</v>
      </c>
      <c r="I9" s="98" t="s">
        <v>24</v>
      </c>
      <c r="J9" s="91" t="s">
        <v>11</v>
      </c>
      <c r="K9" s="98" t="s">
        <v>24</v>
      </c>
      <c r="L9" s="94"/>
    </row>
    <row r="10" spans="1:12" ht="22.5" customHeight="1">
      <c r="A10" s="92"/>
      <c r="B10" s="91"/>
      <c r="C10" s="91"/>
      <c r="D10" s="92"/>
      <c r="E10" s="92"/>
      <c r="F10" s="91"/>
      <c r="G10" s="92"/>
      <c r="H10" s="92"/>
      <c r="I10" s="99"/>
      <c r="J10" s="92"/>
      <c r="K10" s="99"/>
      <c r="L10" s="94"/>
    </row>
    <row r="11" spans="1:12" ht="15.75">
      <c r="A11" s="62">
        <v>1</v>
      </c>
      <c r="B11" s="36">
        <v>21</v>
      </c>
      <c r="C11" s="49" t="s">
        <v>97</v>
      </c>
      <c r="D11" s="36">
        <v>2</v>
      </c>
      <c r="E11" s="44" t="s">
        <v>36</v>
      </c>
      <c r="F11" s="45" t="s">
        <v>93</v>
      </c>
      <c r="G11" s="46" t="s">
        <v>42</v>
      </c>
      <c r="H11" s="36">
        <v>1</v>
      </c>
      <c r="I11" s="27">
        <v>25</v>
      </c>
      <c r="J11" s="36">
        <v>1</v>
      </c>
      <c r="K11" s="27">
        <v>25</v>
      </c>
      <c r="L11" s="37">
        <f>I11+K11</f>
        <v>50</v>
      </c>
    </row>
    <row r="12" spans="1:256" s="3" customFormat="1" ht="15" customHeight="1">
      <c r="A12" s="62">
        <v>2</v>
      </c>
      <c r="B12" s="36">
        <v>4</v>
      </c>
      <c r="C12" s="49" t="s">
        <v>230</v>
      </c>
      <c r="D12" s="36">
        <v>2</v>
      </c>
      <c r="E12" s="44" t="s">
        <v>47</v>
      </c>
      <c r="F12" s="61" t="s">
        <v>151</v>
      </c>
      <c r="G12" s="46" t="s">
        <v>42</v>
      </c>
      <c r="H12" s="36">
        <v>2</v>
      </c>
      <c r="I12" s="27">
        <v>22</v>
      </c>
      <c r="J12" s="36">
        <v>2</v>
      </c>
      <c r="K12" s="27">
        <v>22</v>
      </c>
      <c r="L12" s="37">
        <f aca="true" t="shared" si="0" ref="L12:L18">I12+K12</f>
        <v>44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12" ht="15.75">
      <c r="A13" s="62">
        <v>3</v>
      </c>
      <c r="B13" s="36">
        <v>22</v>
      </c>
      <c r="C13" s="49" t="s">
        <v>138</v>
      </c>
      <c r="D13" s="36" t="s">
        <v>32</v>
      </c>
      <c r="E13" s="44" t="s">
        <v>36</v>
      </c>
      <c r="F13" s="45" t="s">
        <v>30</v>
      </c>
      <c r="G13" s="46" t="s">
        <v>43</v>
      </c>
      <c r="H13" s="36">
        <v>4</v>
      </c>
      <c r="I13" s="27">
        <v>18</v>
      </c>
      <c r="J13" s="36">
        <v>3</v>
      </c>
      <c r="K13" s="27">
        <v>20</v>
      </c>
      <c r="L13" s="37">
        <f t="shared" si="0"/>
        <v>38</v>
      </c>
    </row>
    <row r="14" spans="1:12" ht="15.75">
      <c r="A14" s="62">
        <v>4</v>
      </c>
      <c r="B14" s="36">
        <v>41</v>
      </c>
      <c r="C14" s="44" t="s">
        <v>67</v>
      </c>
      <c r="D14" s="36">
        <v>3</v>
      </c>
      <c r="E14" s="44" t="s">
        <v>37</v>
      </c>
      <c r="F14" s="61" t="s">
        <v>127</v>
      </c>
      <c r="G14" s="46" t="s">
        <v>41</v>
      </c>
      <c r="H14" s="36">
        <v>3</v>
      </c>
      <c r="I14" s="27">
        <v>20</v>
      </c>
      <c r="J14" s="36">
        <v>5</v>
      </c>
      <c r="K14" s="27">
        <v>16</v>
      </c>
      <c r="L14" s="37">
        <f t="shared" si="0"/>
        <v>36</v>
      </c>
    </row>
    <row r="15" spans="1:256" s="3" customFormat="1" ht="14.25" customHeight="1">
      <c r="A15" s="62">
        <v>5</v>
      </c>
      <c r="B15" s="36">
        <v>5</v>
      </c>
      <c r="C15" s="44" t="s">
        <v>76</v>
      </c>
      <c r="D15" s="36">
        <v>2</v>
      </c>
      <c r="E15" s="44" t="s">
        <v>47</v>
      </c>
      <c r="F15" s="45" t="s">
        <v>130</v>
      </c>
      <c r="G15" s="46" t="s">
        <v>43</v>
      </c>
      <c r="H15" s="36">
        <v>6</v>
      </c>
      <c r="I15" s="27">
        <v>15</v>
      </c>
      <c r="J15" s="36">
        <v>4</v>
      </c>
      <c r="K15" s="27">
        <v>18</v>
      </c>
      <c r="L15" s="37">
        <f>I15+K15</f>
        <v>33</v>
      </c>
      <c r="M15" s="35"/>
      <c r="N15" s="21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1"/>
      <c r="IS15" s="21"/>
      <c r="IT15" s="21"/>
      <c r="IU15" s="21"/>
      <c r="IV15" s="23"/>
    </row>
    <row r="16" spans="1:12" ht="15.75">
      <c r="A16" s="62">
        <v>6</v>
      </c>
      <c r="B16" s="36">
        <v>93</v>
      </c>
      <c r="C16" s="49" t="s">
        <v>86</v>
      </c>
      <c r="D16" s="36">
        <v>2</v>
      </c>
      <c r="E16" s="44" t="s">
        <v>55</v>
      </c>
      <c r="F16" s="45" t="s">
        <v>30</v>
      </c>
      <c r="G16" s="46" t="s">
        <v>43</v>
      </c>
      <c r="H16" s="36">
        <v>5</v>
      </c>
      <c r="I16" s="27">
        <v>16</v>
      </c>
      <c r="J16" s="36">
        <v>6</v>
      </c>
      <c r="K16" s="27">
        <v>15</v>
      </c>
      <c r="L16" s="37">
        <f>I16+K16</f>
        <v>31</v>
      </c>
    </row>
    <row r="17" spans="1:12" ht="15.75">
      <c r="A17" s="62">
        <v>7</v>
      </c>
      <c r="B17" s="36">
        <v>17</v>
      </c>
      <c r="C17" s="44" t="s">
        <v>231</v>
      </c>
      <c r="D17" s="36" t="s">
        <v>31</v>
      </c>
      <c r="E17" s="44" t="s">
        <v>55</v>
      </c>
      <c r="F17" s="45" t="s">
        <v>30</v>
      </c>
      <c r="G17" s="36" t="s">
        <v>42</v>
      </c>
      <c r="H17" s="36">
        <v>7</v>
      </c>
      <c r="I17" s="27">
        <v>14</v>
      </c>
      <c r="J17" s="36" t="s">
        <v>87</v>
      </c>
      <c r="K17" s="27">
        <v>0</v>
      </c>
      <c r="L17" s="37">
        <f>I17+K17</f>
        <v>14</v>
      </c>
    </row>
    <row r="18" spans="1:256" s="3" customFormat="1" ht="14.25" customHeight="1">
      <c r="A18" s="62">
        <v>8</v>
      </c>
      <c r="B18" s="36">
        <v>35</v>
      </c>
      <c r="C18" s="44" t="s">
        <v>232</v>
      </c>
      <c r="D18" s="36" t="s">
        <v>31</v>
      </c>
      <c r="E18" s="44" t="s">
        <v>233</v>
      </c>
      <c r="F18" s="48" t="s">
        <v>30</v>
      </c>
      <c r="G18" s="36" t="s">
        <v>40</v>
      </c>
      <c r="H18" s="36" t="s">
        <v>109</v>
      </c>
      <c r="I18" s="27">
        <v>0</v>
      </c>
      <c r="J18" s="36" t="s">
        <v>87</v>
      </c>
      <c r="K18" s="27">
        <v>0</v>
      </c>
      <c r="L18" s="37">
        <f t="shared" si="0"/>
        <v>0</v>
      </c>
      <c r="M18" s="35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1"/>
      <c r="IS18" s="21"/>
      <c r="IT18" s="21"/>
      <c r="IU18" s="21"/>
      <c r="IV18" s="23"/>
    </row>
    <row r="19" spans="1:12" ht="15.75">
      <c r="A19" s="62">
        <v>9</v>
      </c>
      <c r="B19" s="68"/>
      <c r="C19" s="68"/>
      <c r="D19" s="68"/>
      <c r="E19" s="68"/>
      <c r="F19" s="68"/>
      <c r="G19" s="46"/>
      <c r="H19" s="36"/>
      <c r="I19" s="27"/>
      <c r="J19" s="36"/>
      <c r="K19" s="27"/>
      <c r="L19" s="37"/>
    </row>
    <row r="20" spans="1:12" ht="15.75">
      <c r="A20" s="62">
        <v>10</v>
      </c>
      <c r="B20" s="68"/>
      <c r="C20" s="68"/>
      <c r="D20" s="68"/>
      <c r="E20" s="68"/>
      <c r="F20" s="68"/>
      <c r="G20" s="46"/>
      <c r="H20" s="36"/>
      <c r="I20" s="27"/>
      <c r="J20" s="36"/>
      <c r="K20" s="27"/>
      <c r="L20" s="37"/>
    </row>
    <row r="21" spans="1:12" ht="15.75">
      <c r="A21" s="62">
        <v>11</v>
      </c>
      <c r="B21" s="68"/>
      <c r="C21" s="68"/>
      <c r="D21" s="68"/>
      <c r="E21" s="68"/>
      <c r="F21" s="68"/>
      <c r="G21" s="46"/>
      <c r="H21" s="36"/>
      <c r="I21" s="27"/>
      <c r="J21" s="36"/>
      <c r="K21" s="27"/>
      <c r="L21" s="37"/>
    </row>
    <row r="22" spans="1:12" ht="15.75">
      <c r="A22" s="62">
        <v>12</v>
      </c>
      <c r="B22" s="68"/>
      <c r="C22" s="68"/>
      <c r="D22" s="68"/>
      <c r="E22" s="68"/>
      <c r="F22" s="68"/>
      <c r="G22" s="46"/>
      <c r="H22" s="36"/>
      <c r="I22" s="27"/>
      <c r="J22" s="36"/>
      <c r="K22" s="27"/>
      <c r="L22" s="37"/>
    </row>
    <row r="23" spans="1:12" ht="15.75">
      <c r="A23" s="62">
        <v>13</v>
      </c>
      <c r="B23" s="68"/>
      <c r="C23" s="68"/>
      <c r="D23" s="68"/>
      <c r="E23" s="68"/>
      <c r="F23" s="68"/>
      <c r="G23" s="46"/>
      <c r="H23" s="36"/>
      <c r="I23" s="27"/>
      <c r="J23" s="36"/>
      <c r="K23" s="27"/>
      <c r="L23" s="37"/>
    </row>
    <row r="24" spans="1:12" ht="15.75">
      <c r="A24" s="62">
        <v>14</v>
      </c>
      <c r="B24" s="68"/>
      <c r="C24" s="68"/>
      <c r="D24" s="68"/>
      <c r="E24" s="68"/>
      <c r="F24" s="68"/>
      <c r="G24" s="46"/>
      <c r="H24" s="36"/>
      <c r="I24" s="27"/>
      <c r="J24" s="36"/>
      <c r="K24" s="27"/>
      <c r="L24" s="37"/>
    </row>
    <row r="25" spans="1:12" ht="15.75">
      <c r="A25" s="62">
        <v>15</v>
      </c>
      <c r="B25" s="68"/>
      <c r="C25" s="68"/>
      <c r="D25" s="68"/>
      <c r="E25" s="68"/>
      <c r="F25" s="68"/>
      <c r="G25" s="46"/>
      <c r="H25" s="36"/>
      <c r="I25" s="27"/>
      <c r="J25" s="36"/>
      <c r="K25" s="27"/>
      <c r="L25" s="37"/>
    </row>
    <row r="26" spans="1:12" ht="15.75">
      <c r="A26" s="62">
        <v>16</v>
      </c>
      <c r="B26" s="68"/>
      <c r="C26" s="68"/>
      <c r="D26" s="68"/>
      <c r="E26" s="68"/>
      <c r="F26" s="68"/>
      <c r="G26" s="46"/>
      <c r="H26" s="36"/>
      <c r="I26" s="27"/>
      <c r="J26" s="36"/>
      <c r="K26" s="27"/>
      <c r="L26" s="37"/>
    </row>
    <row r="27" spans="1:12" ht="15.75">
      <c r="A27" s="62">
        <v>17</v>
      </c>
      <c r="B27" s="68"/>
      <c r="C27" s="68"/>
      <c r="D27" s="68"/>
      <c r="E27" s="68"/>
      <c r="F27" s="68"/>
      <c r="G27" s="46"/>
      <c r="H27" s="36"/>
      <c r="I27" s="27"/>
      <c r="J27" s="36"/>
      <c r="K27" s="27"/>
      <c r="L27" s="37"/>
    </row>
    <row r="28" spans="1:12" ht="15.75">
      <c r="A28" s="62">
        <v>18</v>
      </c>
      <c r="B28" s="68"/>
      <c r="C28" s="68"/>
      <c r="D28" s="68"/>
      <c r="E28" s="68"/>
      <c r="F28" s="68"/>
      <c r="G28" s="46"/>
      <c r="H28" s="36"/>
      <c r="I28" s="27"/>
      <c r="J28" s="36"/>
      <c r="K28" s="27"/>
      <c r="L28" s="37"/>
    </row>
    <row r="29" spans="1:12" ht="15.75">
      <c r="A29" s="62">
        <v>19</v>
      </c>
      <c r="B29" s="68"/>
      <c r="C29" s="68"/>
      <c r="D29" s="68"/>
      <c r="E29" s="68"/>
      <c r="F29" s="68"/>
      <c r="G29" s="36"/>
      <c r="H29" s="36"/>
      <c r="I29" s="27"/>
      <c r="J29" s="36"/>
      <c r="K29" s="27"/>
      <c r="L29" s="37"/>
    </row>
    <row r="30" spans="1:12" ht="15.75">
      <c r="A30" s="62">
        <v>20</v>
      </c>
      <c r="B30" s="68"/>
      <c r="C30" s="68"/>
      <c r="D30" s="68"/>
      <c r="E30" s="68"/>
      <c r="F30" s="68"/>
      <c r="G30" s="36"/>
      <c r="H30" s="36"/>
      <c r="I30" s="27"/>
      <c r="J30" s="36"/>
      <c r="K30" s="27"/>
      <c r="L30" s="37"/>
    </row>
    <row r="31" spans="1:12" ht="15.75">
      <c r="A31" s="62">
        <v>21</v>
      </c>
      <c r="B31" s="68"/>
      <c r="C31" s="68"/>
      <c r="D31" s="68"/>
      <c r="E31" s="68"/>
      <c r="F31" s="68"/>
      <c r="G31" s="46"/>
      <c r="H31" s="36"/>
      <c r="I31" s="27"/>
      <c r="J31" s="36"/>
      <c r="K31" s="27"/>
      <c r="L31" s="37"/>
    </row>
    <row r="32" spans="1:12" ht="15.75">
      <c r="A32" s="62">
        <v>22</v>
      </c>
      <c r="B32" s="68"/>
      <c r="C32" s="68"/>
      <c r="D32" s="68"/>
      <c r="E32" s="68"/>
      <c r="F32" s="68"/>
      <c r="G32" s="36"/>
      <c r="H32" s="36"/>
      <c r="I32" s="27"/>
      <c r="J32" s="36"/>
      <c r="K32" s="27"/>
      <c r="L32" s="37"/>
    </row>
    <row r="34" spans="2:6" ht="15.75">
      <c r="B34" s="32" t="s">
        <v>23</v>
      </c>
      <c r="C34" s="32"/>
      <c r="D34" s="32"/>
      <c r="E34" s="32"/>
      <c r="F34" s="32"/>
    </row>
    <row r="35" spans="2:6" ht="15.75">
      <c r="B35" s="32" t="s">
        <v>69</v>
      </c>
      <c r="C35" s="32"/>
      <c r="D35" s="32"/>
      <c r="E35" s="32"/>
      <c r="F35" s="32"/>
    </row>
    <row r="36" spans="2:6" ht="15.75">
      <c r="B36" s="32"/>
      <c r="C36" s="32"/>
      <c r="D36" s="32"/>
      <c r="E36" s="32"/>
      <c r="F36" s="32"/>
    </row>
    <row r="37" spans="2:152" ht="15.75">
      <c r="B37" s="32" t="s">
        <v>46</v>
      </c>
      <c r="C37" s="32"/>
      <c r="D37" s="32"/>
      <c r="E37" s="32"/>
      <c r="F37" s="32"/>
      <c r="I37"/>
      <c r="N37" s="1"/>
      <c r="DS37"/>
      <c r="DT37"/>
      <c r="DU37"/>
      <c r="DX37" s="1"/>
      <c r="DY37" s="1"/>
      <c r="DZ37" s="1"/>
      <c r="EM37" s="2"/>
      <c r="EN37" s="2"/>
      <c r="EO37" s="2"/>
      <c r="EP37" s="2"/>
      <c r="EQ37" s="2"/>
      <c r="ER37" s="1"/>
      <c r="ES37" s="1"/>
      <c r="ET37" s="1"/>
      <c r="EU37" s="1"/>
      <c r="EV37" s="1"/>
    </row>
    <row r="38" spans="2:152" ht="15.75">
      <c r="B38" s="32" t="s">
        <v>61</v>
      </c>
      <c r="C38" s="32"/>
      <c r="D38" s="32"/>
      <c r="E38" s="32"/>
      <c r="F38" s="32"/>
      <c r="N38" s="1"/>
      <c r="DS38"/>
      <c r="DT38"/>
      <c r="DU38"/>
      <c r="DX38" s="1"/>
      <c r="DY38" s="1"/>
      <c r="DZ38" s="1"/>
      <c r="EM38" s="2"/>
      <c r="EN38" s="2"/>
      <c r="EO38" s="2"/>
      <c r="EP38" s="2"/>
      <c r="EQ38" s="2"/>
      <c r="ER38" s="1"/>
      <c r="ES38" s="1"/>
      <c r="ET38" s="1"/>
      <c r="EU38" s="1"/>
      <c r="EV38" s="1"/>
    </row>
    <row r="39" spans="14:152" ht="12.75">
      <c r="N39" s="1"/>
      <c r="DS39"/>
      <c r="DT39"/>
      <c r="DU39"/>
      <c r="DX39" s="1"/>
      <c r="DY39" s="1"/>
      <c r="DZ39" s="1"/>
      <c r="EM39" s="2"/>
      <c r="EN39" s="2"/>
      <c r="EO39" s="2"/>
      <c r="EP39" s="2"/>
      <c r="EQ39" s="2"/>
      <c r="ER39" s="1"/>
      <c r="ES39" s="1"/>
      <c r="ET39" s="1"/>
      <c r="EU39" s="1"/>
      <c r="EV39" s="1"/>
    </row>
    <row r="40" spans="14:152" ht="12.75">
      <c r="N40" s="1"/>
      <c r="DO40"/>
      <c r="DP40"/>
      <c r="DQ40"/>
      <c r="DX40" s="1"/>
      <c r="DY40" s="1"/>
      <c r="DZ40" s="1"/>
      <c r="EI40" s="2"/>
      <c r="EJ40" s="2"/>
      <c r="EK40" s="2"/>
      <c r="EL40" s="2"/>
      <c r="EM40" s="2"/>
      <c r="ER40" s="1"/>
      <c r="ES40" s="1"/>
      <c r="ET40" s="1"/>
      <c r="EU40" s="1"/>
      <c r="EV40" s="1"/>
    </row>
    <row r="41" spans="14:152" ht="12.75">
      <c r="N41" s="1"/>
      <c r="DT41"/>
      <c r="DU41"/>
      <c r="DV41"/>
      <c r="DX41" s="1"/>
      <c r="DY41" s="1"/>
      <c r="DZ41" s="1"/>
      <c r="EN41" s="2"/>
      <c r="EO41" s="2"/>
      <c r="EP41" s="2"/>
      <c r="EQ41" s="2"/>
      <c r="ES41" s="1"/>
      <c r="ET41" s="1"/>
      <c r="EU41" s="1"/>
      <c r="EV41" s="1"/>
    </row>
    <row r="42" spans="14:152" ht="12.75">
      <c r="N42" s="1"/>
      <c r="DT42"/>
      <c r="DU42"/>
      <c r="DV42"/>
      <c r="DX42" s="1"/>
      <c r="DY42" s="1"/>
      <c r="DZ42" s="1"/>
      <c r="EN42" s="2"/>
      <c r="EO42" s="2"/>
      <c r="EP42" s="2"/>
      <c r="EQ42" s="2"/>
      <c r="ES42" s="1"/>
      <c r="ET42" s="1"/>
      <c r="EU42" s="1"/>
      <c r="EV42" s="1"/>
    </row>
    <row r="43" spans="10:152" ht="12.75">
      <c r="J43"/>
      <c r="N43" s="1"/>
      <c r="DT43"/>
      <c r="DU43"/>
      <c r="DV43"/>
      <c r="DX43" s="1"/>
      <c r="DY43" s="1"/>
      <c r="DZ43" s="1"/>
      <c r="EN43" s="2"/>
      <c r="EO43" s="2"/>
      <c r="EP43" s="2"/>
      <c r="EQ43" s="2"/>
      <c r="ES43" s="1"/>
      <c r="ET43" s="1"/>
      <c r="EU43" s="1"/>
      <c r="EV43" s="1"/>
    </row>
    <row r="44" spans="10:152" ht="12.75">
      <c r="J44"/>
      <c r="N44" s="1"/>
      <c r="DT44"/>
      <c r="DU44"/>
      <c r="DV44"/>
      <c r="DX44" s="1"/>
      <c r="DY44" s="1"/>
      <c r="DZ44" s="1"/>
      <c r="EN44" s="2"/>
      <c r="EO44" s="2"/>
      <c r="EP44" s="2"/>
      <c r="EQ44" s="2"/>
      <c r="ES44" s="1"/>
      <c r="ET44" s="1"/>
      <c r="EU44" s="1"/>
      <c r="EV44" s="1"/>
    </row>
    <row r="45" spans="10:152" ht="12.75">
      <c r="J45"/>
      <c r="N45" s="1"/>
      <c r="DT45"/>
      <c r="DU45"/>
      <c r="DV45"/>
      <c r="DX45" s="1"/>
      <c r="DY45" s="1"/>
      <c r="DZ45" s="1"/>
      <c r="EN45" s="2"/>
      <c r="EO45" s="2"/>
      <c r="EP45" s="2"/>
      <c r="EQ45" s="2"/>
      <c r="ES45" s="1"/>
      <c r="ET45" s="1"/>
      <c r="EU45" s="1"/>
      <c r="EV45" s="1"/>
    </row>
    <row r="46" spans="10:152" ht="12.75">
      <c r="J46"/>
      <c r="N46" s="1"/>
      <c r="DT46"/>
      <c r="DU46"/>
      <c r="DV46"/>
      <c r="DX46" s="1"/>
      <c r="DY46" s="1"/>
      <c r="DZ46" s="1"/>
      <c r="EN46" s="2"/>
      <c r="EO46" s="2"/>
      <c r="EP46" s="2"/>
      <c r="EQ46" s="2"/>
      <c r="ES46" s="1"/>
      <c r="ET46" s="1"/>
      <c r="EU46" s="1"/>
      <c r="EV46" s="1"/>
    </row>
    <row r="47" spans="10:152" ht="12.75">
      <c r="J47"/>
      <c r="N47" s="1"/>
      <c r="DT47"/>
      <c r="DU47"/>
      <c r="DV47"/>
      <c r="DX47" s="1"/>
      <c r="DY47" s="1"/>
      <c r="DZ47" s="1"/>
      <c r="EN47" s="2"/>
      <c r="EO47" s="2"/>
      <c r="EP47" s="2"/>
      <c r="EQ47" s="2"/>
      <c r="ES47" s="1"/>
      <c r="ET47" s="1"/>
      <c r="EU47" s="1"/>
      <c r="EV47" s="1"/>
    </row>
    <row r="48" spans="10:152" ht="12.75">
      <c r="J48"/>
      <c r="N48" s="1"/>
      <c r="DT48"/>
      <c r="DU48"/>
      <c r="DV48"/>
      <c r="DX48" s="1"/>
      <c r="DY48" s="1"/>
      <c r="DZ48" s="1"/>
      <c r="EN48" s="2"/>
      <c r="EO48" s="2"/>
      <c r="EP48" s="2"/>
      <c r="EQ48" s="2"/>
      <c r="ES48" s="1"/>
      <c r="ET48" s="1"/>
      <c r="EU48" s="1"/>
      <c r="EV48" s="1"/>
    </row>
    <row r="49" spans="10:152" ht="12.75">
      <c r="J49"/>
      <c r="N49" s="1"/>
      <c r="DT49"/>
      <c r="DU49"/>
      <c r="DV49"/>
      <c r="DX49" s="1"/>
      <c r="DY49" s="1"/>
      <c r="DZ49" s="1"/>
      <c r="EN49" s="2"/>
      <c r="EO49" s="2"/>
      <c r="EP49" s="2"/>
      <c r="EQ49" s="2"/>
      <c r="ES49" s="1"/>
      <c r="ET49" s="1"/>
      <c r="EU49" s="1"/>
      <c r="EV49" s="1"/>
    </row>
    <row r="50" spans="9:152" ht="12.75">
      <c r="I50"/>
      <c r="N50" s="1"/>
      <c r="DS50"/>
      <c r="DT50"/>
      <c r="DU50"/>
      <c r="DX50" s="1"/>
      <c r="DY50" s="1"/>
      <c r="DZ50" s="1"/>
      <c r="EM50" s="2"/>
      <c r="EN50" s="2"/>
      <c r="EO50" s="2"/>
      <c r="EP50" s="2"/>
      <c r="EQ50" s="2"/>
      <c r="ER50" s="1"/>
      <c r="ES50" s="1"/>
      <c r="ET50" s="1"/>
      <c r="EU50" s="1"/>
      <c r="EV50" s="1"/>
    </row>
    <row r="51" spans="9:152" ht="12.75">
      <c r="I51"/>
      <c r="N51" s="1"/>
      <c r="DS51"/>
      <c r="DT51"/>
      <c r="DU51"/>
      <c r="DX51" s="1"/>
      <c r="DY51" s="1"/>
      <c r="DZ51" s="1"/>
      <c r="EM51" s="2"/>
      <c r="EN51" s="2"/>
      <c r="EO51" s="2"/>
      <c r="EP51" s="2"/>
      <c r="EQ51" s="2"/>
      <c r="ER51" s="1"/>
      <c r="ES51" s="1"/>
      <c r="ET51" s="1"/>
      <c r="EU51" s="1"/>
      <c r="EV51" s="1"/>
    </row>
    <row r="52" spans="9:152" ht="12.75">
      <c r="I52"/>
      <c r="N52" s="1"/>
      <c r="DS52"/>
      <c r="DT52"/>
      <c r="DU52"/>
      <c r="DX52" s="1"/>
      <c r="DY52" s="1"/>
      <c r="DZ52" s="1"/>
      <c r="EM52" s="2"/>
      <c r="EN52" s="2"/>
      <c r="EO52" s="2"/>
      <c r="EP52" s="2"/>
      <c r="EQ52" s="2"/>
      <c r="ER52" s="1"/>
      <c r="ES52" s="1"/>
      <c r="ET52" s="1"/>
      <c r="EU52" s="1"/>
      <c r="EV52" s="1"/>
    </row>
    <row r="53" spans="7:152" ht="15.75">
      <c r="G53" s="32"/>
      <c r="H53" s="31"/>
      <c r="I53"/>
      <c r="N53" s="1"/>
      <c r="DS53"/>
      <c r="DT53"/>
      <c r="DU53"/>
      <c r="DX53" s="1"/>
      <c r="DY53" s="1"/>
      <c r="DZ53" s="1"/>
      <c r="EM53" s="2"/>
      <c r="EN53" s="2"/>
      <c r="EO53" s="2"/>
      <c r="EP53" s="2"/>
      <c r="EQ53" s="2"/>
      <c r="ER53" s="1"/>
      <c r="ES53" s="1"/>
      <c r="ET53" s="1"/>
      <c r="EU53" s="1"/>
      <c r="EV53" s="1"/>
    </row>
    <row r="54" spans="2:152" ht="15.75">
      <c r="B54" s="32"/>
      <c r="C54" s="32"/>
      <c r="D54" s="32"/>
      <c r="E54" s="32"/>
      <c r="F54" s="32"/>
      <c r="G54" s="32"/>
      <c r="H54" s="32"/>
      <c r="I54"/>
      <c r="N54" s="1"/>
      <c r="DS54"/>
      <c r="DT54"/>
      <c r="DU54"/>
      <c r="DX54" s="1"/>
      <c r="DY54" s="1"/>
      <c r="DZ54" s="1"/>
      <c r="EM54" s="2"/>
      <c r="EN54" s="2"/>
      <c r="EO54" s="2"/>
      <c r="EP54" s="2"/>
      <c r="EQ54" s="2"/>
      <c r="ER54" s="1"/>
      <c r="ES54" s="1"/>
      <c r="ET54" s="1"/>
      <c r="EU54" s="1"/>
      <c r="EV54" s="1"/>
    </row>
    <row r="55" spans="7:152" ht="15.75">
      <c r="G55" s="32"/>
      <c r="H55" s="31"/>
      <c r="I55"/>
      <c r="N55" s="1"/>
      <c r="DS55"/>
      <c r="DT55"/>
      <c r="DU55"/>
      <c r="DX55" s="1"/>
      <c r="DY55" s="1"/>
      <c r="DZ55" s="1"/>
      <c r="EM55" s="2"/>
      <c r="EN55" s="2"/>
      <c r="EO55" s="2"/>
      <c r="EP55" s="2"/>
      <c r="EQ55" s="2"/>
      <c r="ER55" s="1"/>
      <c r="ES55" s="1"/>
      <c r="ET55" s="1"/>
      <c r="EU55" s="1"/>
      <c r="EV55" s="1"/>
    </row>
    <row r="56" spans="7:152" ht="15.75">
      <c r="G56" s="32"/>
      <c r="H56" s="31"/>
      <c r="I56"/>
      <c r="N56" s="1"/>
      <c r="DS56"/>
      <c r="DT56"/>
      <c r="DU56"/>
      <c r="DX56" s="1"/>
      <c r="DY56" s="1"/>
      <c r="DZ56" s="1"/>
      <c r="EM56" s="2"/>
      <c r="EN56" s="2"/>
      <c r="EO56" s="2"/>
      <c r="EP56" s="2"/>
      <c r="EQ56" s="2"/>
      <c r="ER56" s="1"/>
      <c r="ES56" s="1"/>
      <c r="ET56" s="1"/>
      <c r="EU56" s="1"/>
      <c r="EV56" s="1"/>
    </row>
    <row r="57" spans="7:152" ht="15.75">
      <c r="G57" s="32"/>
      <c r="H57" s="32"/>
      <c r="I57"/>
      <c r="N57" s="1"/>
      <c r="DS57"/>
      <c r="DT57"/>
      <c r="DU57"/>
      <c r="DX57" s="1"/>
      <c r="DY57" s="1"/>
      <c r="DZ57" s="1"/>
      <c r="EM57" s="2"/>
      <c r="EN57" s="2"/>
      <c r="EO57" s="2"/>
      <c r="EP57" s="2"/>
      <c r="EQ57" s="2"/>
      <c r="ER57" s="1"/>
      <c r="ES57" s="1"/>
      <c r="ET57" s="1"/>
      <c r="EU57" s="1"/>
      <c r="EV57" s="1"/>
    </row>
    <row r="58" spans="9:152" ht="12.75">
      <c r="I58"/>
      <c r="N58" s="1"/>
      <c r="DS58"/>
      <c r="DT58"/>
      <c r="DU58"/>
      <c r="DX58" s="1"/>
      <c r="DY58" s="1"/>
      <c r="DZ58" s="1"/>
      <c r="EM58" s="2"/>
      <c r="EN58" s="2"/>
      <c r="EO58" s="2"/>
      <c r="EP58" s="2"/>
      <c r="EQ58" s="2"/>
      <c r="ER58" s="1"/>
      <c r="ES58" s="1"/>
      <c r="ET58" s="1"/>
      <c r="EU58" s="1"/>
      <c r="EV58" s="1"/>
    </row>
    <row r="59" spans="9:152" ht="12.75">
      <c r="I59"/>
      <c r="N59" s="1"/>
      <c r="DS59"/>
      <c r="DT59"/>
      <c r="DU59"/>
      <c r="DX59" s="1"/>
      <c r="DY59" s="1"/>
      <c r="DZ59" s="1"/>
      <c r="EM59" s="2"/>
      <c r="EN59" s="2"/>
      <c r="EO59" s="2"/>
      <c r="EP59" s="2"/>
      <c r="EQ59" s="2"/>
      <c r="ER59" s="1"/>
      <c r="ES59" s="1"/>
      <c r="ET59" s="1"/>
      <c r="EU59" s="1"/>
      <c r="EV59" s="1"/>
    </row>
    <row r="66" spans="2:6" ht="15.75">
      <c r="B66" s="77">
        <v>102</v>
      </c>
      <c r="C66" s="81" t="s">
        <v>209</v>
      </c>
      <c r="D66" s="77">
        <v>1</v>
      </c>
      <c r="E66" s="78" t="s">
        <v>47</v>
      </c>
      <c r="F66" s="84" t="s">
        <v>93</v>
      </c>
    </row>
    <row r="67" spans="2:6" ht="15.75">
      <c r="B67" s="77">
        <v>1</v>
      </c>
      <c r="C67" s="78" t="s">
        <v>215</v>
      </c>
      <c r="D67" s="77">
        <v>2</v>
      </c>
      <c r="E67" s="78" t="s">
        <v>38</v>
      </c>
      <c r="F67" s="84" t="s">
        <v>30</v>
      </c>
    </row>
    <row r="68" spans="2:6" ht="15.75">
      <c r="B68" s="77">
        <v>20</v>
      </c>
      <c r="C68" s="78" t="s">
        <v>95</v>
      </c>
      <c r="D68" s="77" t="s">
        <v>68</v>
      </c>
      <c r="E68" s="78" t="s">
        <v>47</v>
      </c>
      <c r="F68" s="89" t="s">
        <v>127</v>
      </c>
    </row>
    <row r="69" spans="2:6" ht="15.75">
      <c r="B69" s="77">
        <v>77</v>
      </c>
      <c r="C69" s="78" t="s">
        <v>175</v>
      </c>
      <c r="D69" s="77" t="s">
        <v>31</v>
      </c>
      <c r="E69" s="78" t="s">
        <v>159</v>
      </c>
      <c r="F69" s="84" t="s">
        <v>30</v>
      </c>
    </row>
    <row r="70" spans="2:6" ht="15.75">
      <c r="B70" s="77">
        <v>59</v>
      </c>
      <c r="C70" s="78" t="s">
        <v>174</v>
      </c>
      <c r="D70" s="77" t="s">
        <v>68</v>
      </c>
      <c r="E70" s="78" t="s">
        <v>47</v>
      </c>
      <c r="F70" s="84" t="s">
        <v>30</v>
      </c>
    </row>
    <row r="71" spans="2:6" ht="15.75">
      <c r="B71" s="77">
        <v>6</v>
      </c>
      <c r="C71" s="78" t="s">
        <v>58</v>
      </c>
      <c r="D71" s="77" t="s">
        <v>31</v>
      </c>
      <c r="E71" s="78" t="s">
        <v>75</v>
      </c>
      <c r="F71" s="84" t="s">
        <v>30</v>
      </c>
    </row>
    <row r="72" spans="2:6" ht="15.75">
      <c r="B72" s="77">
        <v>37</v>
      </c>
      <c r="C72" s="78" t="s">
        <v>176</v>
      </c>
      <c r="D72" s="77" t="s">
        <v>31</v>
      </c>
      <c r="E72" s="78" t="s">
        <v>177</v>
      </c>
      <c r="F72" s="84" t="s">
        <v>30</v>
      </c>
    </row>
    <row r="73" spans="2:6" ht="15.75">
      <c r="B73" s="77">
        <v>23</v>
      </c>
      <c r="C73" s="81" t="s">
        <v>180</v>
      </c>
      <c r="D73" s="77" t="s">
        <v>31</v>
      </c>
      <c r="E73" s="78" t="s">
        <v>117</v>
      </c>
      <c r="F73" s="84" t="s">
        <v>30</v>
      </c>
    </row>
    <row r="74" spans="2:6" ht="15.75">
      <c r="B74" s="77">
        <v>103</v>
      </c>
      <c r="C74" s="78" t="s">
        <v>216</v>
      </c>
      <c r="D74" s="77" t="s">
        <v>31</v>
      </c>
      <c r="E74" s="78" t="s">
        <v>177</v>
      </c>
      <c r="F74" s="84" t="s">
        <v>30</v>
      </c>
    </row>
    <row r="75" spans="2:6" ht="15.75">
      <c r="B75" s="77">
        <v>48</v>
      </c>
      <c r="C75" s="78" t="s">
        <v>217</v>
      </c>
      <c r="D75" s="77" t="s">
        <v>31</v>
      </c>
      <c r="E75" s="78" t="s">
        <v>37</v>
      </c>
      <c r="F75" s="84" t="s">
        <v>30</v>
      </c>
    </row>
    <row r="76" spans="2:6" ht="15.75">
      <c r="B76" s="77">
        <v>69</v>
      </c>
      <c r="C76" s="78" t="s">
        <v>181</v>
      </c>
      <c r="D76" s="77" t="s">
        <v>31</v>
      </c>
      <c r="E76" s="78" t="s">
        <v>55</v>
      </c>
      <c r="F76" s="84" t="s">
        <v>30</v>
      </c>
    </row>
  </sheetData>
  <sheetProtection formatCells="0" formatColumns="0" formatRows="0" insertColumns="0" insertRows="0" insertHyperlinks="0" deleteColumns="0" deleteRows="0" autoFilter="0" pivotTables="0"/>
  <mergeCells count="18">
    <mergeCell ref="G8:G10"/>
    <mergeCell ref="H8:I8"/>
    <mergeCell ref="J8:K8"/>
    <mergeCell ref="L8:L10"/>
    <mergeCell ref="H9:H10"/>
    <mergeCell ref="I9:I10"/>
    <mergeCell ref="J9:J10"/>
    <mergeCell ref="K9:K10"/>
    <mergeCell ref="A3:K3"/>
    <mergeCell ref="A4:K4"/>
    <mergeCell ref="A5:L5"/>
    <mergeCell ref="A6:L6"/>
    <mergeCell ref="A8:A10"/>
    <mergeCell ref="B8:B10"/>
    <mergeCell ref="C8:C10"/>
    <mergeCell ref="D8:D10"/>
    <mergeCell ref="E8:E10"/>
    <mergeCell ref="F8:F10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11:J32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1:H32">
      <formula1>1</formula1>
      <formula2>60</formula2>
    </dataValidation>
  </dataValidations>
  <printOptions horizontalCentered="1"/>
  <pageMargins left="0.11811023622047245" right="0.11811023622047245" top="0.17" bottom="0.16" header="0.11811023622047245" footer="0.11811023622047245"/>
  <pageSetup fitToHeight="2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IV70"/>
  <sheetViews>
    <sheetView zoomScalePageLayoutView="0" workbookViewId="0" topLeftCell="A1">
      <selection activeCell="F51" sqref="F51"/>
    </sheetView>
  </sheetViews>
  <sheetFormatPr defaultColWidth="0" defaultRowHeight="12.75"/>
  <cols>
    <col min="1" max="1" width="4.57421875" style="1" customWidth="1"/>
    <col min="2" max="2" width="5.140625" style="1" customWidth="1"/>
    <col min="3" max="3" width="23.421875" style="1" customWidth="1"/>
    <col min="4" max="4" width="7.7109375" style="1" customWidth="1"/>
    <col min="5" max="5" width="33.7109375" style="1" customWidth="1"/>
    <col min="6" max="6" width="19.8515625" style="1" customWidth="1"/>
    <col min="7" max="7" width="8.421875" style="1" customWidth="1"/>
    <col min="8" max="8" width="4.00390625" style="1" customWidth="1"/>
    <col min="9" max="9" width="4.57421875" style="1" customWidth="1"/>
    <col min="10" max="10" width="4.00390625" style="1" customWidth="1"/>
    <col min="11" max="11" width="4.7109375" style="1" customWidth="1"/>
    <col min="12" max="12" width="9.140625" style="1" customWidth="1"/>
    <col min="13" max="13" width="0.71875" style="1" hidden="1" customWidth="1"/>
    <col min="14" max="14" width="0" style="0" hidden="1" customWidth="1"/>
    <col min="15" max="15" width="7.57421875" style="1" hidden="1" customWidth="1"/>
    <col min="16" max="127" width="7.140625" style="1" hidden="1" customWidth="1"/>
    <col min="128" max="130" width="0" style="0" hidden="1" customWidth="1"/>
    <col min="131" max="144" width="8.57421875" style="1" hidden="1" customWidth="1"/>
    <col min="145" max="146" width="7.140625" style="1" hidden="1" customWidth="1"/>
    <col min="147" max="147" width="8.57421875" style="1" hidden="1" customWidth="1"/>
    <col min="148" max="148" width="8.7109375" style="2" hidden="1" customWidth="1"/>
    <col min="149" max="149" width="6.140625" style="2" hidden="1" customWidth="1"/>
    <col min="150" max="150" width="8.00390625" style="2" hidden="1" customWidth="1"/>
    <col min="151" max="151" width="3.7109375" style="2" hidden="1" customWidth="1"/>
    <col min="152" max="152" width="9.140625" style="2" hidden="1" customWidth="1"/>
    <col min="153" max="153" width="10.00390625" style="1" hidden="1" customWidth="1"/>
    <col min="154" max="154" width="8.140625" style="1" hidden="1" customWidth="1"/>
    <col min="155" max="155" width="7.57421875" style="1" hidden="1" customWidth="1"/>
    <col min="156" max="156" width="9.57421875" style="1" hidden="1" customWidth="1"/>
    <col min="157" max="157" width="5.57421875" style="1" hidden="1" customWidth="1"/>
    <col min="158" max="159" width="5.421875" style="1" hidden="1" customWidth="1"/>
    <col min="160" max="205" width="3.7109375" style="1" hidden="1" customWidth="1"/>
    <col min="206" max="206" width="7.421875" style="1" hidden="1" customWidth="1"/>
    <col min="207" max="227" width="3.7109375" style="1" hidden="1" customWidth="1"/>
    <col min="228" max="228" width="5.421875" style="1" hidden="1" customWidth="1"/>
    <col min="229" max="229" width="5.7109375" style="1" hidden="1" customWidth="1"/>
    <col min="230" max="241" width="3.7109375" style="1" hidden="1" customWidth="1"/>
    <col min="242" max="242" width="16.8515625" style="1" hidden="1" customWidth="1"/>
    <col min="243" max="243" width="17.57421875" style="1" hidden="1" customWidth="1"/>
    <col min="244" max="244" width="15.00390625" style="1" hidden="1" customWidth="1"/>
    <col min="245" max="245" width="16.7109375" style="1" hidden="1" customWidth="1"/>
    <col min="246" max="246" width="23.28125" style="1" hidden="1" customWidth="1"/>
    <col min="247" max="247" width="36.00390625" style="1" hidden="1" customWidth="1"/>
    <col min="248" max="248" width="15.421875" style="1" hidden="1" customWidth="1"/>
    <col min="249" max="249" width="12.140625" style="1" hidden="1" customWidth="1"/>
    <col min="250" max="250" width="13.57421875" style="1" hidden="1" customWidth="1"/>
    <col min="251" max="251" width="21.7109375" style="1" hidden="1" customWidth="1"/>
    <col min="252" max="252" width="25.28125" style="1" hidden="1" customWidth="1"/>
    <col min="253" max="253" width="17.140625" style="1" hidden="1" customWidth="1"/>
    <col min="254" max="254" width="12.421875" style="1" hidden="1" customWidth="1"/>
    <col min="255" max="255" width="13.28125" style="1" hidden="1" customWidth="1"/>
    <col min="256" max="16384" width="11.8515625" style="1" hidden="1" customWidth="1"/>
  </cols>
  <sheetData>
    <row r="1" spans="1:256" ht="35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00"/>
      <c r="N1" s="5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5"/>
      <c r="DY1" s="5"/>
      <c r="DZ1" s="5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7"/>
      <c r="ES1" s="7"/>
      <c r="ET1" s="7"/>
      <c r="EU1" s="7"/>
      <c r="EV1" s="7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3.5" customHeight="1">
      <c r="A2" s="102" t="s">
        <v>224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28"/>
      <c r="M2" s="101"/>
      <c r="N2" s="5"/>
      <c r="O2" s="8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5"/>
      <c r="DY2" s="5"/>
      <c r="DZ2" s="5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7"/>
      <c r="ES2" s="7"/>
      <c r="ET2" s="7"/>
      <c r="EU2" s="7"/>
      <c r="EV2" s="7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3.5" customHeight="1">
      <c r="A3" s="102" t="s">
        <v>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9"/>
      <c r="M3" s="101"/>
      <c r="N3" s="5"/>
      <c r="O3" s="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5"/>
      <c r="DY3" s="5"/>
      <c r="DZ3" s="5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7"/>
      <c r="ES3" s="7"/>
      <c r="ET3" s="7"/>
      <c r="EU3" s="7"/>
      <c r="EV3" s="7"/>
      <c r="EW3" s="6"/>
      <c r="EX3" s="6"/>
      <c r="EY3" s="6"/>
      <c r="EZ3" s="6"/>
      <c r="FA3" s="6"/>
      <c r="FB3" s="6"/>
      <c r="FC3" s="6"/>
      <c r="FD3" s="10"/>
      <c r="FE3" s="10"/>
      <c r="FF3" s="10"/>
      <c r="FG3" s="11"/>
      <c r="FH3" s="11"/>
      <c r="FI3" s="11"/>
      <c r="FJ3" s="11"/>
      <c r="FK3" s="12"/>
      <c r="FL3" s="12"/>
      <c r="FM3" s="12"/>
      <c r="FN3" s="12"/>
      <c r="FO3" s="12"/>
      <c r="FP3" s="12" t="s">
        <v>16</v>
      </c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6"/>
    </row>
    <row r="4" spans="1:256" ht="15" customHeight="1">
      <c r="A4" s="103" t="s">
        <v>225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1"/>
      <c r="N4" s="5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5"/>
      <c r="DY4" s="5"/>
      <c r="DZ4" s="5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7"/>
      <c r="ES4" s="7"/>
      <c r="ET4" s="7"/>
      <c r="EU4" s="7"/>
      <c r="EV4" s="7"/>
      <c r="EW4" s="6"/>
      <c r="EX4" s="6"/>
      <c r="EY4" s="6"/>
      <c r="EZ4" s="6"/>
      <c r="FA4" s="6"/>
      <c r="FB4" s="6"/>
      <c r="FC4" s="6"/>
      <c r="FD4" s="12"/>
      <c r="FE4" s="12" t="s">
        <v>7</v>
      </c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 t="s">
        <v>8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 t="s">
        <v>9</v>
      </c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 t="s">
        <v>10</v>
      </c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3"/>
      <c r="IS4" s="12"/>
      <c r="IT4" s="12"/>
      <c r="IU4" s="12"/>
      <c r="IV4" s="6"/>
    </row>
    <row r="5" spans="1:256" ht="18.75" customHeight="1">
      <c r="A5" s="105" t="s">
        <v>59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4"/>
      <c r="N5" s="5"/>
      <c r="O5" s="15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5"/>
      <c r="DY5" s="5"/>
      <c r="DZ5" s="5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7"/>
      <c r="ES5" s="7"/>
      <c r="ET5" s="7"/>
      <c r="EU5" s="7"/>
      <c r="EV5" s="7"/>
      <c r="EW5" s="6"/>
      <c r="EX5" s="6"/>
      <c r="EY5" s="6"/>
      <c r="EZ5" s="6"/>
      <c r="FA5" s="6"/>
      <c r="FB5" s="6"/>
      <c r="FC5" s="6"/>
      <c r="FD5" s="12">
        <v>1</v>
      </c>
      <c r="FE5" s="12">
        <v>2</v>
      </c>
      <c r="FF5" s="12">
        <v>3</v>
      </c>
      <c r="FG5" s="12">
        <v>4</v>
      </c>
      <c r="FH5" s="12">
        <v>5</v>
      </c>
      <c r="FI5" s="12">
        <v>6</v>
      </c>
      <c r="FJ5" s="12">
        <v>7</v>
      </c>
      <c r="FK5" s="12">
        <v>8</v>
      </c>
      <c r="FL5" s="12">
        <v>9</v>
      </c>
      <c r="FM5" s="12">
        <v>10</v>
      </c>
      <c r="FN5" s="12">
        <v>11</v>
      </c>
      <c r="FO5" s="12">
        <v>12</v>
      </c>
      <c r="FP5" s="12">
        <v>13</v>
      </c>
      <c r="FQ5" s="12">
        <v>14</v>
      </c>
      <c r="FR5" s="12">
        <v>15</v>
      </c>
      <c r="FS5" s="12">
        <v>16</v>
      </c>
      <c r="FT5" s="12">
        <v>17</v>
      </c>
      <c r="FU5" s="12">
        <v>18</v>
      </c>
      <c r="FV5" s="12">
        <v>19</v>
      </c>
      <c r="FW5" s="12">
        <v>20</v>
      </c>
      <c r="FX5" s="12">
        <v>21</v>
      </c>
      <c r="FY5" s="12" t="s">
        <v>5</v>
      </c>
      <c r="FZ5" s="12" t="s">
        <v>19</v>
      </c>
      <c r="GA5" s="12">
        <v>1</v>
      </c>
      <c r="GB5" s="12">
        <v>2</v>
      </c>
      <c r="GC5" s="12">
        <v>3</v>
      </c>
      <c r="GD5" s="12">
        <v>4</v>
      </c>
      <c r="GE5" s="12">
        <v>5</v>
      </c>
      <c r="GF5" s="12">
        <v>6</v>
      </c>
      <c r="GG5" s="12">
        <v>7</v>
      </c>
      <c r="GH5" s="12">
        <v>8</v>
      </c>
      <c r="GI5" s="12">
        <v>9</v>
      </c>
      <c r="GJ5" s="12">
        <v>10</v>
      </c>
      <c r="GK5" s="12">
        <v>11</v>
      </c>
      <c r="GL5" s="12">
        <v>12</v>
      </c>
      <c r="GM5" s="12">
        <v>13</v>
      </c>
      <c r="GN5" s="12">
        <v>14</v>
      </c>
      <c r="GO5" s="12">
        <v>15</v>
      </c>
      <c r="GP5" s="12">
        <v>16</v>
      </c>
      <c r="GQ5" s="12">
        <v>17</v>
      </c>
      <c r="GR5" s="12">
        <v>18</v>
      </c>
      <c r="GS5" s="12">
        <v>19</v>
      </c>
      <c r="GT5" s="12">
        <v>20</v>
      </c>
      <c r="GU5" s="12">
        <v>21</v>
      </c>
      <c r="GV5" s="12" t="s">
        <v>6</v>
      </c>
      <c r="GW5" s="12" t="s">
        <v>18</v>
      </c>
      <c r="GX5" s="12">
        <v>1</v>
      </c>
      <c r="GY5" s="12">
        <v>2</v>
      </c>
      <c r="GZ5" s="12">
        <v>3</v>
      </c>
      <c r="HA5" s="12">
        <v>4</v>
      </c>
      <c r="HB5" s="12">
        <v>5</v>
      </c>
      <c r="HC5" s="12">
        <v>6</v>
      </c>
      <c r="HD5" s="12">
        <v>7</v>
      </c>
      <c r="HE5" s="12">
        <v>8</v>
      </c>
      <c r="HF5" s="12">
        <v>9</v>
      </c>
      <c r="HG5" s="12">
        <v>10</v>
      </c>
      <c r="HH5" s="12">
        <v>11</v>
      </c>
      <c r="HI5" s="12">
        <v>12</v>
      </c>
      <c r="HJ5" s="12">
        <v>13</v>
      </c>
      <c r="HK5" s="12">
        <v>14</v>
      </c>
      <c r="HL5" s="12">
        <v>15</v>
      </c>
      <c r="HM5" s="12">
        <v>16</v>
      </c>
      <c r="HN5" s="12">
        <v>17</v>
      </c>
      <c r="HO5" s="12">
        <v>18</v>
      </c>
      <c r="HP5" s="12">
        <v>19</v>
      </c>
      <c r="HQ5" s="12">
        <v>20</v>
      </c>
      <c r="HR5" s="12">
        <v>21</v>
      </c>
      <c r="HS5" s="12" t="s">
        <v>5</v>
      </c>
      <c r="HT5" s="12" t="s">
        <v>17</v>
      </c>
      <c r="HU5" s="12">
        <v>1</v>
      </c>
      <c r="HV5" s="12">
        <v>2</v>
      </c>
      <c r="HW5" s="12">
        <v>3</v>
      </c>
      <c r="HX5" s="12">
        <v>4</v>
      </c>
      <c r="HY5" s="12">
        <v>5</v>
      </c>
      <c r="HZ5" s="12">
        <v>6</v>
      </c>
      <c r="IA5" s="12">
        <v>7</v>
      </c>
      <c r="IB5" s="12">
        <v>8</v>
      </c>
      <c r="IC5" s="12">
        <v>9</v>
      </c>
      <c r="ID5" s="12">
        <v>10</v>
      </c>
      <c r="IE5" s="12">
        <v>11</v>
      </c>
      <c r="IF5" s="12">
        <v>12</v>
      </c>
      <c r="IG5" s="12">
        <v>13</v>
      </c>
      <c r="IH5" s="12">
        <v>14</v>
      </c>
      <c r="II5" s="12">
        <v>15</v>
      </c>
      <c r="IJ5" s="12">
        <v>16</v>
      </c>
      <c r="IK5" s="12">
        <v>17</v>
      </c>
      <c r="IL5" s="12">
        <v>18</v>
      </c>
      <c r="IM5" s="12">
        <v>19</v>
      </c>
      <c r="IN5" s="12">
        <v>20</v>
      </c>
      <c r="IO5" s="12">
        <v>21</v>
      </c>
      <c r="IP5" s="12" t="s">
        <v>5</v>
      </c>
      <c r="IQ5" s="12" t="s">
        <v>17</v>
      </c>
      <c r="IR5" s="13">
        <f>COUNT(FD5:IQ5)</f>
        <v>84</v>
      </c>
      <c r="IS5" s="12" t="s">
        <v>12</v>
      </c>
      <c r="IT5" s="12" t="s">
        <v>13</v>
      </c>
      <c r="IU5" s="16" t="s">
        <v>11</v>
      </c>
      <c r="IV5" s="6"/>
    </row>
    <row r="6" spans="1:256" ht="5.2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  <c r="M6" s="14"/>
      <c r="N6" s="5"/>
      <c r="O6" s="15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5"/>
      <c r="DY6" s="5"/>
      <c r="DZ6" s="5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7"/>
      <c r="ES6" s="7"/>
      <c r="ET6" s="7"/>
      <c r="EU6" s="7"/>
      <c r="EV6" s="7"/>
      <c r="EW6" s="6"/>
      <c r="EX6" s="6"/>
      <c r="EY6" s="6"/>
      <c r="EZ6" s="6"/>
      <c r="FA6" s="6"/>
      <c r="FB6" s="6"/>
      <c r="FC6" s="6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3"/>
      <c r="IS6" s="12"/>
      <c r="IT6" s="12"/>
      <c r="IU6" s="16"/>
      <c r="IV6" s="6"/>
    </row>
    <row r="7" spans="1:256" ht="12" customHeight="1">
      <c r="A7" s="91" t="s">
        <v>22</v>
      </c>
      <c r="B7" s="91" t="s">
        <v>0</v>
      </c>
      <c r="C7" s="91" t="s">
        <v>1</v>
      </c>
      <c r="D7" s="91" t="s">
        <v>28</v>
      </c>
      <c r="E7" s="91" t="s">
        <v>25</v>
      </c>
      <c r="F7" s="91" t="s">
        <v>26</v>
      </c>
      <c r="G7" s="91" t="s">
        <v>2</v>
      </c>
      <c r="H7" s="91" t="s">
        <v>3</v>
      </c>
      <c r="I7" s="93"/>
      <c r="J7" s="91" t="s">
        <v>4</v>
      </c>
      <c r="K7" s="93"/>
      <c r="L7" s="94" t="s">
        <v>29</v>
      </c>
      <c r="M7" s="95" t="s">
        <v>14</v>
      </c>
      <c r="N7" s="5"/>
      <c r="O7" s="1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5"/>
      <c r="DY7" s="5"/>
      <c r="DZ7" s="5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7"/>
      <c r="ES7" s="7"/>
      <c r="ET7" s="7"/>
      <c r="EU7" s="7"/>
      <c r="EV7" s="7"/>
      <c r="EW7" s="6"/>
      <c r="EX7" s="6"/>
      <c r="EY7" s="6"/>
      <c r="EZ7" s="7"/>
      <c r="FA7" s="6"/>
      <c r="FB7" s="6"/>
      <c r="FC7" s="6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3"/>
      <c r="IS7" s="12"/>
      <c r="IT7" s="12"/>
      <c r="IU7" s="12"/>
      <c r="IV7" s="6"/>
    </row>
    <row r="8" spans="1:256" ht="9.75" customHeight="1">
      <c r="A8" s="92"/>
      <c r="B8" s="91"/>
      <c r="C8" s="91"/>
      <c r="D8" s="92"/>
      <c r="E8" s="92"/>
      <c r="F8" s="91"/>
      <c r="G8" s="92"/>
      <c r="H8" s="91" t="s">
        <v>11</v>
      </c>
      <c r="I8" s="98" t="s">
        <v>24</v>
      </c>
      <c r="J8" s="91" t="s">
        <v>11</v>
      </c>
      <c r="K8" s="98" t="s">
        <v>24</v>
      </c>
      <c r="L8" s="94"/>
      <c r="M8" s="96"/>
      <c r="N8" s="5"/>
      <c r="O8" s="17"/>
      <c r="P8" s="6"/>
      <c r="Q8" s="6" t="s">
        <v>7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 t="s">
        <v>8</v>
      </c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 t="s">
        <v>9</v>
      </c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 t="s">
        <v>10</v>
      </c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5"/>
      <c r="DY8" s="5"/>
      <c r="DZ8" s="5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7"/>
      <c r="ES8" s="7">
        <v>1</v>
      </c>
      <c r="ET8" s="7">
        <v>2</v>
      </c>
      <c r="EU8" s="7"/>
      <c r="EV8" s="7"/>
      <c r="EW8" s="6"/>
      <c r="EX8" s="6"/>
      <c r="EY8" s="6"/>
      <c r="EZ8" s="6"/>
      <c r="FA8" s="6"/>
      <c r="FB8" s="6"/>
      <c r="FC8" s="6"/>
      <c r="FD8" s="10"/>
      <c r="FE8" s="10"/>
      <c r="FF8" s="10"/>
      <c r="FG8" s="11"/>
      <c r="FH8" s="11"/>
      <c r="FI8" s="11"/>
      <c r="FJ8" s="11"/>
      <c r="FK8" s="12"/>
      <c r="FL8" s="12"/>
      <c r="FM8" s="12"/>
      <c r="FN8" s="12"/>
      <c r="FO8" s="12"/>
      <c r="FP8" s="12" t="s">
        <v>16</v>
      </c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6"/>
    </row>
    <row r="9" spans="1:256" ht="27.75" customHeight="1" thickBot="1">
      <c r="A9" s="92"/>
      <c r="B9" s="91"/>
      <c r="C9" s="91"/>
      <c r="D9" s="92"/>
      <c r="E9" s="92"/>
      <c r="F9" s="91"/>
      <c r="G9" s="92"/>
      <c r="H9" s="92"/>
      <c r="I9" s="99"/>
      <c r="J9" s="92"/>
      <c r="K9" s="99"/>
      <c r="L9" s="94"/>
      <c r="M9" s="97"/>
      <c r="N9" s="5"/>
      <c r="O9" s="18"/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>
        <v>11</v>
      </c>
      <c r="AA9" s="6">
        <v>12</v>
      </c>
      <c r="AB9" s="6">
        <v>13</v>
      </c>
      <c r="AC9" s="6">
        <v>14</v>
      </c>
      <c r="AD9" s="6">
        <v>15</v>
      </c>
      <c r="AE9" s="6">
        <v>16</v>
      </c>
      <c r="AF9" s="6">
        <v>17</v>
      </c>
      <c r="AG9" s="6">
        <v>18</v>
      </c>
      <c r="AH9" s="6">
        <v>19</v>
      </c>
      <c r="AI9" s="6">
        <v>20</v>
      </c>
      <c r="AJ9" s="6">
        <v>21</v>
      </c>
      <c r="AK9" s="6" t="s">
        <v>5</v>
      </c>
      <c r="AL9" s="6"/>
      <c r="AM9" s="6">
        <v>1</v>
      </c>
      <c r="AN9" s="6">
        <v>2</v>
      </c>
      <c r="AO9" s="6">
        <v>3</v>
      </c>
      <c r="AP9" s="6">
        <v>4</v>
      </c>
      <c r="AQ9" s="6">
        <v>5</v>
      </c>
      <c r="AR9" s="6">
        <v>6</v>
      </c>
      <c r="AS9" s="6">
        <v>7</v>
      </c>
      <c r="AT9" s="6">
        <v>8</v>
      </c>
      <c r="AU9" s="6">
        <v>9</v>
      </c>
      <c r="AV9" s="6">
        <v>10</v>
      </c>
      <c r="AW9" s="6">
        <v>11</v>
      </c>
      <c r="AX9" s="6">
        <v>12</v>
      </c>
      <c r="AY9" s="6">
        <v>13</v>
      </c>
      <c r="AZ9" s="6">
        <v>14</v>
      </c>
      <c r="BA9" s="6">
        <v>15</v>
      </c>
      <c r="BB9" s="6">
        <v>16</v>
      </c>
      <c r="BC9" s="6">
        <v>17</v>
      </c>
      <c r="BD9" s="6">
        <v>18</v>
      </c>
      <c r="BE9" s="6">
        <v>19</v>
      </c>
      <c r="BF9" s="6">
        <v>20</v>
      </c>
      <c r="BG9" s="6"/>
      <c r="BH9" s="6" t="s">
        <v>6</v>
      </c>
      <c r="BI9" s="6"/>
      <c r="BJ9" s="6">
        <v>1</v>
      </c>
      <c r="BK9" s="6">
        <v>2</v>
      </c>
      <c r="BL9" s="6">
        <v>3</v>
      </c>
      <c r="BM9" s="6">
        <v>4</v>
      </c>
      <c r="BN9" s="6">
        <v>5</v>
      </c>
      <c r="BO9" s="6">
        <v>6</v>
      </c>
      <c r="BP9" s="6">
        <v>7</v>
      </c>
      <c r="BQ9" s="6">
        <v>8</v>
      </c>
      <c r="BR9" s="6">
        <v>9</v>
      </c>
      <c r="BS9" s="6">
        <v>10</v>
      </c>
      <c r="BT9" s="6">
        <v>11</v>
      </c>
      <c r="BU9" s="6">
        <v>12</v>
      </c>
      <c r="BV9" s="6">
        <v>13</v>
      </c>
      <c r="BW9" s="6">
        <v>14</v>
      </c>
      <c r="BX9" s="6">
        <v>15</v>
      </c>
      <c r="BY9" s="6">
        <v>16</v>
      </c>
      <c r="BZ9" s="6">
        <v>17</v>
      </c>
      <c r="CA9" s="6">
        <v>18</v>
      </c>
      <c r="CB9" s="6">
        <v>19</v>
      </c>
      <c r="CC9" s="6">
        <v>20</v>
      </c>
      <c r="CD9" s="6">
        <v>21</v>
      </c>
      <c r="CE9" s="6">
        <v>22</v>
      </c>
      <c r="CF9" s="6">
        <v>23</v>
      </c>
      <c r="CG9" s="6">
        <v>24</v>
      </c>
      <c r="CH9" s="6">
        <v>25</v>
      </c>
      <c r="CI9" s="6">
        <v>26</v>
      </c>
      <c r="CJ9" s="6">
        <v>27</v>
      </c>
      <c r="CK9" s="6">
        <v>28</v>
      </c>
      <c r="CL9" s="6">
        <v>29</v>
      </c>
      <c r="CM9" s="6">
        <v>30</v>
      </c>
      <c r="CN9" s="6">
        <v>31</v>
      </c>
      <c r="CO9" s="6">
        <v>32</v>
      </c>
      <c r="CP9" s="6">
        <v>33</v>
      </c>
      <c r="CQ9" s="6">
        <v>34</v>
      </c>
      <c r="CR9" s="6">
        <v>35</v>
      </c>
      <c r="CS9" s="6">
        <v>36</v>
      </c>
      <c r="CT9" s="6">
        <v>37</v>
      </c>
      <c r="CU9" s="6">
        <v>38</v>
      </c>
      <c r="CV9" s="6">
        <v>39</v>
      </c>
      <c r="CW9" s="6">
        <v>40</v>
      </c>
      <c r="CX9" s="6"/>
      <c r="CY9" s="6"/>
      <c r="CZ9" s="6"/>
      <c r="DA9" s="6">
        <v>1</v>
      </c>
      <c r="DB9" s="6">
        <v>2</v>
      </c>
      <c r="DC9" s="6">
        <v>3</v>
      </c>
      <c r="DD9" s="6">
        <v>4</v>
      </c>
      <c r="DE9" s="6">
        <v>5</v>
      </c>
      <c r="DF9" s="6">
        <v>6</v>
      </c>
      <c r="DG9" s="6">
        <v>7</v>
      </c>
      <c r="DH9" s="6">
        <v>8</v>
      </c>
      <c r="DI9" s="6">
        <v>9</v>
      </c>
      <c r="DJ9" s="6">
        <v>10</v>
      </c>
      <c r="DK9" s="6">
        <v>11</v>
      </c>
      <c r="DL9" s="6">
        <v>12</v>
      </c>
      <c r="DM9" s="6">
        <v>13</v>
      </c>
      <c r="DN9" s="6">
        <v>14</v>
      </c>
      <c r="DO9" s="6">
        <v>15</v>
      </c>
      <c r="DP9" s="6">
        <v>16</v>
      </c>
      <c r="DQ9" s="6">
        <v>17</v>
      </c>
      <c r="DR9" s="6">
        <v>18</v>
      </c>
      <c r="DS9" s="6">
        <v>19</v>
      </c>
      <c r="DT9" s="6">
        <v>20</v>
      </c>
      <c r="DU9" s="6">
        <v>21</v>
      </c>
      <c r="DV9" s="6">
        <v>22</v>
      </c>
      <c r="DW9" s="6">
        <v>23</v>
      </c>
      <c r="DX9" s="6">
        <v>24</v>
      </c>
      <c r="DY9" s="6">
        <v>25</v>
      </c>
      <c r="DZ9" s="6">
        <v>26</v>
      </c>
      <c r="EA9" s="6">
        <v>27</v>
      </c>
      <c r="EB9" s="6">
        <v>28</v>
      </c>
      <c r="EC9" s="6">
        <v>29</v>
      </c>
      <c r="ED9" s="6">
        <v>30</v>
      </c>
      <c r="EE9" s="6">
        <v>31</v>
      </c>
      <c r="EF9" s="6">
        <v>32</v>
      </c>
      <c r="EG9" s="6">
        <v>33</v>
      </c>
      <c r="EH9" s="6">
        <v>34</v>
      </c>
      <c r="EI9" s="6">
        <v>35</v>
      </c>
      <c r="EJ9" s="6">
        <v>36</v>
      </c>
      <c r="EK9" s="6">
        <v>37</v>
      </c>
      <c r="EL9" s="6">
        <v>38</v>
      </c>
      <c r="EM9" s="6">
        <v>39</v>
      </c>
      <c r="EN9" s="6">
        <v>40</v>
      </c>
      <c r="EO9" s="6"/>
      <c r="EP9" s="6"/>
      <c r="EQ9" s="6"/>
      <c r="ER9" s="7"/>
      <c r="ES9" s="7"/>
      <c r="ET9" s="7"/>
      <c r="EU9" s="7"/>
      <c r="EV9" s="7" t="s">
        <v>15</v>
      </c>
      <c r="EW9" s="6" t="s">
        <v>12</v>
      </c>
      <c r="EX9" s="6" t="s">
        <v>13</v>
      </c>
      <c r="EY9" s="19" t="s">
        <v>11</v>
      </c>
      <c r="EZ9" s="6"/>
      <c r="FA9" s="6" t="s">
        <v>20</v>
      </c>
      <c r="FB9" s="6" t="s">
        <v>21</v>
      </c>
      <c r="FC9" s="6"/>
      <c r="FD9" s="12"/>
      <c r="FE9" s="12" t="s">
        <v>7</v>
      </c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 t="s">
        <v>8</v>
      </c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 t="s">
        <v>9</v>
      </c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 t="s">
        <v>10</v>
      </c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3"/>
      <c r="IS9" s="12"/>
      <c r="IT9" s="12"/>
      <c r="IU9" s="12"/>
      <c r="IV9" s="12"/>
    </row>
    <row r="10" spans="1:256" s="3" customFormat="1" ht="18.75" customHeight="1">
      <c r="A10" s="62">
        <v>1</v>
      </c>
      <c r="B10" s="36">
        <v>2</v>
      </c>
      <c r="C10" s="44" t="s">
        <v>34</v>
      </c>
      <c r="D10" s="36" t="s">
        <v>35</v>
      </c>
      <c r="E10" s="44" t="s">
        <v>45</v>
      </c>
      <c r="F10" s="45" t="s">
        <v>93</v>
      </c>
      <c r="G10" s="46" t="s">
        <v>44</v>
      </c>
      <c r="H10" s="36">
        <v>1</v>
      </c>
      <c r="I10" s="27">
        <v>25</v>
      </c>
      <c r="J10" s="36">
        <v>1</v>
      </c>
      <c r="K10" s="27">
        <v>25</v>
      </c>
      <c r="L10" s="37">
        <f aca="true" t="shared" si="0" ref="L10:L17">I10+K10</f>
        <v>50</v>
      </c>
      <c r="M10" s="20" t="e">
        <f>#REF!+#REF!</f>
        <v>#REF!</v>
      </c>
      <c r="N10" s="21"/>
      <c r="O10" s="22"/>
      <c r="P10" s="21">
        <f>IF(H10=1,25,0)</f>
        <v>25</v>
      </c>
      <c r="Q10" s="21">
        <f>IF(H10=2,22,0)</f>
        <v>0</v>
      </c>
      <c r="R10" s="21">
        <f>IF(H10=3,20,0)</f>
        <v>0</v>
      </c>
      <c r="S10" s="21">
        <f>IF(H10=4,18,0)</f>
        <v>0</v>
      </c>
      <c r="T10" s="21">
        <f>IF(H10=5,16,0)</f>
        <v>0</v>
      </c>
      <c r="U10" s="21">
        <f>IF(H10=6,15,0)</f>
        <v>0</v>
      </c>
      <c r="V10" s="21">
        <f>IF(H10=7,14,0)</f>
        <v>0</v>
      </c>
      <c r="W10" s="21">
        <f>IF(H10=8,13,0)</f>
        <v>0</v>
      </c>
      <c r="X10" s="21">
        <f>IF(H10=9,12,0)</f>
        <v>0</v>
      </c>
      <c r="Y10" s="21">
        <f>IF(H10=10,11,0)</f>
        <v>0</v>
      </c>
      <c r="Z10" s="21">
        <f>IF(H10=11,10,0)</f>
        <v>0</v>
      </c>
      <c r="AA10" s="21">
        <f>IF(H10=12,9,0)</f>
        <v>0</v>
      </c>
      <c r="AB10" s="21">
        <f>IF(H10=13,8,0)</f>
        <v>0</v>
      </c>
      <c r="AC10" s="21">
        <f>IF(H10=14,7,0)</f>
        <v>0</v>
      </c>
      <c r="AD10" s="21">
        <f>IF(H10=15,6,0)</f>
        <v>0</v>
      </c>
      <c r="AE10" s="21">
        <f>IF(H10=16,5,0)</f>
        <v>0</v>
      </c>
      <c r="AF10" s="21">
        <f>IF(H10=17,4,0)</f>
        <v>0</v>
      </c>
      <c r="AG10" s="21">
        <f>IF(H10=18,3,0)</f>
        <v>0</v>
      </c>
      <c r="AH10" s="21">
        <f>IF(H10=19,2,0)</f>
        <v>0</v>
      </c>
      <c r="AI10" s="21">
        <f>IF(H10=20,1,0)</f>
        <v>0</v>
      </c>
      <c r="AJ10" s="21">
        <f>IF(H10&gt;20,0,0)</f>
        <v>0</v>
      </c>
      <c r="AK10" s="21">
        <f>IF(H10="сх",0,0)</f>
        <v>0</v>
      </c>
      <c r="AL10" s="21">
        <f>SUM(P10:AJ10)</f>
        <v>25</v>
      </c>
      <c r="AM10" s="21">
        <f>IF(J10=1,25,0)</f>
        <v>25</v>
      </c>
      <c r="AN10" s="21">
        <f>IF(J10=2,22,0)</f>
        <v>0</v>
      </c>
      <c r="AO10" s="21">
        <f>IF(J10=3,20,0)</f>
        <v>0</v>
      </c>
      <c r="AP10" s="21">
        <f>IF(J10=4,18,0)</f>
        <v>0</v>
      </c>
      <c r="AQ10" s="21">
        <f>IF(J10=5,16,0)</f>
        <v>0</v>
      </c>
      <c r="AR10" s="21">
        <f>IF(J10=6,15,0)</f>
        <v>0</v>
      </c>
      <c r="AS10" s="21">
        <f>IF(J10=7,14,0)</f>
        <v>0</v>
      </c>
      <c r="AT10" s="21">
        <f>IF(J10=8,13,0)</f>
        <v>0</v>
      </c>
      <c r="AU10" s="21">
        <f>IF(J10=9,12,0)</f>
        <v>0</v>
      </c>
      <c r="AV10" s="21">
        <f>IF(J10=10,11,0)</f>
        <v>0</v>
      </c>
      <c r="AW10" s="21">
        <f>IF(J10=11,10,0)</f>
        <v>0</v>
      </c>
      <c r="AX10" s="21">
        <f>IF(J10=12,9,0)</f>
        <v>0</v>
      </c>
      <c r="AY10" s="21">
        <f>IF(J10=13,8,0)</f>
        <v>0</v>
      </c>
      <c r="AZ10" s="21">
        <f>IF(J10=14,7,0)</f>
        <v>0</v>
      </c>
      <c r="BA10" s="21">
        <f>IF(J10=15,6,0)</f>
        <v>0</v>
      </c>
      <c r="BB10" s="21">
        <f>IF(J10=16,5,0)</f>
        <v>0</v>
      </c>
      <c r="BC10" s="21">
        <f>IF(J10=17,4,0)</f>
        <v>0</v>
      </c>
      <c r="BD10" s="21">
        <f>IF(J10=18,3,0)</f>
        <v>0</v>
      </c>
      <c r="BE10" s="21">
        <f>IF(J10=19,2,0)</f>
        <v>0</v>
      </c>
      <c r="BF10" s="21">
        <f>IF(J10=20,1,0)</f>
        <v>0</v>
      </c>
      <c r="BG10" s="21">
        <f>IF(J10&gt;20,0,0)</f>
        <v>0</v>
      </c>
      <c r="BH10" s="21">
        <f>IF(J10="сх",0,0)</f>
        <v>0</v>
      </c>
      <c r="BI10" s="21">
        <f>SUM(AM10:BG10)</f>
        <v>25</v>
      </c>
      <c r="BJ10" s="21">
        <f>IF(H10=1,45,0)</f>
        <v>45</v>
      </c>
      <c r="BK10" s="21">
        <f>IF(H10=2,42,0)</f>
        <v>0</v>
      </c>
      <c r="BL10" s="21">
        <f>IF(H10=3,40,0)</f>
        <v>0</v>
      </c>
      <c r="BM10" s="21">
        <f>IF(H10=4,38,0)</f>
        <v>0</v>
      </c>
      <c r="BN10" s="21">
        <f>IF(H10=5,36,0)</f>
        <v>0</v>
      </c>
      <c r="BO10" s="21">
        <f>IF(H10=6,35,0)</f>
        <v>0</v>
      </c>
      <c r="BP10" s="21">
        <f>IF(H10=7,34,0)</f>
        <v>0</v>
      </c>
      <c r="BQ10" s="21">
        <f>IF(H10=8,33,0)</f>
        <v>0</v>
      </c>
      <c r="BR10" s="21">
        <f>IF(H10=9,32,0)</f>
        <v>0</v>
      </c>
      <c r="BS10" s="21">
        <f>IF(H10=10,31,0)</f>
        <v>0</v>
      </c>
      <c r="BT10" s="21">
        <f>IF(H10=11,30,0)</f>
        <v>0</v>
      </c>
      <c r="BU10" s="21">
        <f>IF(H10=12,29,0)</f>
        <v>0</v>
      </c>
      <c r="BV10" s="21">
        <f>IF(H10=13,28,0)</f>
        <v>0</v>
      </c>
      <c r="BW10" s="21">
        <f>IF(H10=14,27,0)</f>
        <v>0</v>
      </c>
      <c r="BX10" s="21">
        <f>IF(H10=15,26,0)</f>
        <v>0</v>
      </c>
      <c r="BY10" s="21">
        <f>IF(H10=16,25,0)</f>
        <v>0</v>
      </c>
      <c r="BZ10" s="21">
        <f>IF(H10=17,24,0)</f>
        <v>0</v>
      </c>
      <c r="CA10" s="21">
        <f>IF(H10=18,23,0)</f>
        <v>0</v>
      </c>
      <c r="CB10" s="21">
        <f>IF(H10=19,22,0)</f>
        <v>0</v>
      </c>
      <c r="CC10" s="21">
        <f>IF(H10=20,21,0)</f>
        <v>0</v>
      </c>
      <c r="CD10" s="21">
        <f>IF(H10=21,20,0)</f>
        <v>0</v>
      </c>
      <c r="CE10" s="21">
        <f>IF(H10=22,19,0)</f>
        <v>0</v>
      </c>
      <c r="CF10" s="21">
        <f>IF(H10=23,18,0)</f>
        <v>0</v>
      </c>
      <c r="CG10" s="21">
        <f>IF(H10=24,17,0)</f>
        <v>0</v>
      </c>
      <c r="CH10" s="21">
        <f>IF(H10=25,16,0)</f>
        <v>0</v>
      </c>
      <c r="CI10" s="21">
        <f>IF(H10=26,15,0)</f>
        <v>0</v>
      </c>
      <c r="CJ10" s="21">
        <f>IF(H10=27,14,0)</f>
        <v>0</v>
      </c>
      <c r="CK10" s="21">
        <f>IF(H10=28,13,0)</f>
        <v>0</v>
      </c>
      <c r="CL10" s="21">
        <f>IF(H10=29,12,0)</f>
        <v>0</v>
      </c>
      <c r="CM10" s="21">
        <f>IF(H10=30,11,0)</f>
        <v>0</v>
      </c>
      <c r="CN10" s="21">
        <f>IF(H10=31,10,0)</f>
        <v>0</v>
      </c>
      <c r="CO10" s="21">
        <f>IF(H10=32,9,0)</f>
        <v>0</v>
      </c>
      <c r="CP10" s="21">
        <f>IF(H10=33,8,0)</f>
        <v>0</v>
      </c>
      <c r="CQ10" s="21">
        <f>IF(H10=34,7,0)</f>
        <v>0</v>
      </c>
      <c r="CR10" s="21">
        <f>IF(H10=35,6,0)</f>
        <v>0</v>
      </c>
      <c r="CS10" s="21">
        <f>IF(H10=36,5,0)</f>
        <v>0</v>
      </c>
      <c r="CT10" s="21">
        <f>IF(H10=37,4,0)</f>
        <v>0</v>
      </c>
      <c r="CU10" s="21">
        <f>IF(H10=38,3,0)</f>
        <v>0</v>
      </c>
      <c r="CV10" s="21">
        <f>IF(H10=39,2,0)</f>
        <v>0</v>
      </c>
      <c r="CW10" s="21">
        <f>IF(H10=40,1,0)</f>
        <v>0</v>
      </c>
      <c r="CX10" s="21">
        <f>IF(H10&gt;40,0,0)</f>
        <v>0</v>
      </c>
      <c r="CY10" s="21">
        <f>IF(H10="сх",0,0)</f>
        <v>0</v>
      </c>
      <c r="CZ10" s="21">
        <f>SUM(BJ10:CY10)</f>
        <v>45</v>
      </c>
      <c r="DA10" s="21">
        <f>IF(J10=1,45,0)</f>
        <v>45</v>
      </c>
      <c r="DB10" s="21">
        <f>IF(J10=2,42,0)</f>
        <v>0</v>
      </c>
      <c r="DC10" s="21">
        <f>IF(J10=3,40,0)</f>
        <v>0</v>
      </c>
      <c r="DD10" s="21">
        <f>IF(J10=4,38,0)</f>
        <v>0</v>
      </c>
      <c r="DE10" s="21">
        <f>IF(J10=5,36,0)</f>
        <v>0</v>
      </c>
      <c r="DF10" s="21">
        <f>IF(J10=6,35,0)</f>
        <v>0</v>
      </c>
      <c r="DG10" s="21">
        <f>IF(J10=7,34,0)</f>
        <v>0</v>
      </c>
      <c r="DH10" s="21">
        <f>IF(J10=8,33,0)</f>
        <v>0</v>
      </c>
      <c r="DI10" s="21">
        <f>IF(J10=9,32,0)</f>
        <v>0</v>
      </c>
      <c r="DJ10" s="21">
        <f>IF(J10=10,31,0)</f>
        <v>0</v>
      </c>
      <c r="DK10" s="21">
        <f>IF(J10=11,30,0)</f>
        <v>0</v>
      </c>
      <c r="DL10" s="21">
        <f>IF(J10=12,29,0)</f>
        <v>0</v>
      </c>
      <c r="DM10" s="21">
        <f>IF(J10=13,28,0)</f>
        <v>0</v>
      </c>
      <c r="DN10" s="21">
        <f>IF(J10=14,27,0)</f>
        <v>0</v>
      </c>
      <c r="DO10" s="21">
        <f>IF(J10=15,26,0)</f>
        <v>0</v>
      </c>
      <c r="DP10" s="21">
        <f>IF(J10=16,25,0)</f>
        <v>0</v>
      </c>
      <c r="DQ10" s="21">
        <f>IF(J10=17,24,0)</f>
        <v>0</v>
      </c>
      <c r="DR10" s="21">
        <f>IF(J10=18,23,0)</f>
        <v>0</v>
      </c>
      <c r="DS10" s="21">
        <f>IF(J10=19,22,0)</f>
        <v>0</v>
      </c>
      <c r="DT10" s="21">
        <f>IF(J10=20,21,0)</f>
        <v>0</v>
      </c>
      <c r="DU10" s="21">
        <f>IF(J10=21,20,0)</f>
        <v>0</v>
      </c>
      <c r="DV10" s="21">
        <f>IF(J10=22,19,0)</f>
        <v>0</v>
      </c>
      <c r="DW10" s="21">
        <f>IF(J10=23,18,0)</f>
        <v>0</v>
      </c>
      <c r="DX10" s="21">
        <f>IF(J10=24,17,0)</f>
        <v>0</v>
      </c>
      <c r="DY10" s="21">
        <f>IF(J10=25,16,0)</f>
        <v>0</v>
      </c>
      <c r="DZ10" s="21">
        <f>IF(J10=26,15,0)</f>
        <v>0</v>
      </c>
      <c r="EA10" s="21">
        <f>IF(J10=27,14,0)</f>
        <v>0</v>
      </c>
      <c r="EB10" s="21">
        <f>IF(J10=28,13,0)</f>
        <v>0</v>
      </c>
      <c r="EC10" s="21">
        <f>IF(J10=29,12,0)</f>
        <v>0</v>
      </c>
      <c r="ED10" s="21">
        <f>IF(J10=30,11,0)</f>
        <v>0</v>
      </c>
      <c r="EE10" s="21">
        <f>IF(J10=31,10,0)</f>
        <v>0</v>
      </c>
      <c r="EF10" s="21">
        <f>IF(J10=32,9,0)</f>
        <v>0</v>
      </c>
      <c r="EG10" s="21">
        <f>IF(J10=33,8,0)</f>
        <v>0</v>
      </c>
      <c r="EH10" s="21">
        <f>IF(J10=34,7,0)</f>
        <v>0</v>
      </c>
      <c r="EI10" s="21">
        <f>IF(J10=35,6,0)</f>
        <v>0</v>
      </c>
      <c r="EJ10" s="21">
        <f>IF(J10=36,5,0)</f>
        <v>0</v>
      </c>
      <c r="EK10" s="21">
        <f>IF(J10=37,4,0)</f>
        <v>0</v>
      </c>
      <c r="EL10" s="21">
        <f>IF(J10=38,3,0)</f>
        <v>0</v>
      </c>
      <c r="EM10" s="21">
        <f>IF(J10=39,2,0)</f>
        <v>0</v>
      </c>
      <c r="EN10" s="21">
        <f>IF(J10=40,1,0)</f>
        <v>0</v>
      </c>
      <c r="EO10" s="21">
        <f>IF(J10&gt;20,0,0)</f>
        <v>0</v>
      </c>
      <c r="EP10" s="21">
        <f>IF(J10="сх",0,0)</f>
        <v>0</v>
      </c>
      <c r="EQ10" s="21">
        <f>SUM(DA10:EP10)</f>
        <v>45</v>
      </c>
      <c r="ER10" s="21"/>
      <c r="ES10" s="21">
        <f>IF(H10="сх","ноль",IF(H10&gt;0,H10,"Ноль"))</f>
        <v>1</v>
      </c>
      <c r="ET10" s="21">
        <f>IF(J10="сх","ноль",IF(J10&gt;0,J10,"Ноль"))</f>
        <v>1</v>
      </c>
      <c r="EU10" s="21"/>
      <c r="EV10" s="21">
        <f>MIN(ES10,ET10)</f>
        <v>1</v>
      </c>
      <c r="EW10" s="21" t="e">
        <f>IF(L10=#REF!,IF(J10&gt;#REF!,2,1),1)</f>
        <v>#REF!</v>
      </c>
      <c r="EX10" s="21"/>
      <c r="EY10" s="21" t="e">
        <f>IF(L10&lt;#REF!,"СТОП",EW10+EX10)</f>
        <v>#REF!</v>
      </c>
      <c r="EZ10" s="21"/>
      <c r="FA10" s="21">
        <v>1</v>
      </c>
      <c r="FB10" s="21">
        <v>2</v>
      </c>
      <c r="FC10" s="21"/>
      <c r="FD10" s="23">
        <f>IF(H10=1,25,0)</f>
        <v>25</v>
      </c>
      <c r="FE10" s="23">
        <f>IF(H10=2,22,0)</f>
        <v>0</v>
      </c>
      <c r="FF10" s="23">
        <f>IF(H10=3,20,0)</f>
        <v>0</v>
      </c>
      <c r="FG10" s="23">
        <f>IF(H10=4,18,0)</f>
        <v>0</v>
      </c>
      <c r="FH10" s="23">
        <f>IF(H10=5,16,0)</f>
        <v>0</v>
      </c>
      <c r="FI10" s="23">
        <f>IF(H10=6,15,0)</f>
        <v>0</v>
      </c>
      <c r="FJ10" s="23">
        <f>IF(H10=7,14,0)</f>
        <v>0</v>
      </c>
      <c r="FK10" s="23">
        <f>IF(H10=8,13,0)</f>
        <v>0</v>
      </c>
      <c r="FL10" s="23">
        <f>IF(H10=9,12,0)</f>
        <v>0</v>
      </c>
      <c r="FM10" s="23">
        <f>IF(H10=10,11,0)</f>
        <v>0</v>
      </c>
      <c r="FN10" s="23">
        <f>IF(H10=11,10,0)</f>
        <v>0</v>
      </c>
      <c r="FO10" s="23">
        <f>IF(H10=12,9,0)</f>
        <v>0</v>
      </c>
      <c r="FP10" s="23">
        <f>IF(H10=13,8,0)</f>
        <v>0</v>
      </c>
      <c r="FQ10" s="23">
        <f>IF(H10=14,7,0)</f>
        <v>0</v>
      </c>
      <c r="FR10" s="23">
        <f>IF(H10=15,6,0)</f>
        <v>0</v>
      </c>
      <c r="FS10" s="23">
        <f>IF(H10=16,5,0)</f>
        <v>0</v>
      </c>
      <c r="FT10" s="23">
        <f>IF(H10=17,4,0)</f>
        <v>0</v>
      </c>
      <c r="FU10" s="23">
        <f>IF(H10=18,3,0)</f>
        <v>0</v>
      </c>
      <c r="FV10" s="23">
        <f>IF(H10=19,2,0)</f>
        <v>0</v>
      </c>
      <c r="FW10" s="23">
        <f>IF(H10=20,1,0)</f>
        <v>0</v>
      </c>
      <c r="FX10" s="23">
        <f>IF(H10&gt;20,0,0)</f>
        <v>0</v>
      </c>
      <c r="FY10" s="23">
        <f>IF(H10="сх",0,0)</f>
        <v>0</v>
      </c>
      <c r="FZ10" s="23">
        <f>SUM(FD10:FY10)</f>
        <v>25</v>
      </c>
      <c r="GA10" s="23">
        <f>IF(J10=1,25,0)</f>
        <v>25</v>
      </c>
      <c r="GB10" s="23">
        <f>IF(J10=2,22,0)</f>
        <v>0</v>
      </c>
      <c r="GC10" s="23">
        <f>IF(J10=3,20,0)</f>
        <v>0</v>
      </c>
      <c r="GD10" s="23">
        <f>IF(J10=4,18,0)</f>
        <v>0</v>
      </c>
      <c r="GE10" s="23">
        <f>IF(J10=5,16,0)</f>
        <v>0</v>
      </c>
      <c r="GF10" s="23">
        <f>IF(J10=6,15,0)</f>
        <v>0</v>
      </c>
      <c r="GG10" s="23">
        <f>IF(J10=7,14,0)</f>
        <v>0</v>
      </c>
      <c r="GH10" s="23">
        <f>IF(J10=8,13,0)</f>
        <v>0</v>
      </c>
      <c r="GI10" s="23">
        <f>IF(J10=9,12,0)</f>
        <v>0</v>
      </c>
      <c r="GJ10" s="23">
        <f>IF(J10=10,11,0)</f>
        <v>0</v>
      </c>
      <c r="GK10" s="23">
        <f>IF(J10=11,10,0)</f>
        <v>0</v>
      </c>
      <c r="GL10" s="23">
        <f>IF(J10=12,9,0)</f>
        <v>0</v>
      </c>
      <c r="GM10" s="23">
        <f>IF(J10=13,8,0)</f>
        <v>0</v>
      </c>
      <c r="GN10" s="23">
        <f>IF(J10=14,7,0)</f>
        <v>0</v>
      </c>
      <c r="GO10" s="23">
        <f>IF(J10=15,6,0)</f>
        <v>0</v>
      </c>
      <c r="GP10" s="23">
        <f>IF(J10=16,5,0)</f>
        <v>0</v>
      </c>
      <c r="GQ10" s="23">
        <f>IF(J10=17,4,0)</f>
        <v>0</v>
      </c>
      <c r="GR10" s="23">
        <f>IF(J10=18,3,0)</f>
        <v>0</v>
      </c>
      <c r="GS10" s="23">
        <f>IF(J10=19,2,0)</f>
        <v>0</v>
      </c>
      <c r="GT10" s="23">
        <f>IF(J10=20,1,0)</f>
        <v>0</v>
      </c>
      <c r="GU10" s="23">
        <f>IF(J10&gt;20,0,0)</f>
        <v>0</v>
      </c>
      <c r="GV10" s="23">
        <f>IF(J10="сх",0,0)</f>
        <v>0</v>
      </c>
      <c r="GW10" s="23">
        <f>SUM(GA10:GV10)</f>
        <v>25</v>
      </c>
      <c r="GX10" s="23">
        <f>IF(H10=1,100,0)</f>
        <v>100</v>
      </c>
      <c r="GY10" s="23">
        <f>IF(H10=2,98,0)</f>
        <v>0</v>
      </c>
      <c r="GZ10" s="23">
        <f>IF(H10=3,95,0)</f>
        <v>0</v>
      </c>
      <c r="HA10" s="23">
        <f>IF(H10=4,93,0)</f>
        <v>0</v>
      </c>
      <c r="HB10" s="23">
        <f>IF(H10=5,90,0)</f>
        <v>0</v>
      </c>
      <c r="HC10" s="23">
        <f>IF(H10=6,88,0)</f>
        <v>0</v>
      </c>
      <c r="HD10" s="23">
        <f>IF(H10=7,85,0)</f>
        <v>0</v>
      </c>
      <c r="HE10" s="23">
        <f>IF(H10=8,83,0)</f>
        <v>0</v>
      </c>
      <c r="HF10" s="23">
        <f>IF(H10=9,80,0)</f>
        <v>0</v>
      </c>
      <c r="HG10" s="23">
        <f>IF(H10=10,78,0)</f>
        <v>0</v>
      </c>
      <c r="HH10" s="23">
        <f>IF(H10=11,75,0)</f>
        <v>0</v>
      </c>
      <c r="HI10" s="23">
        <f>IF(H10=12,73,0)</f>
        <v>0</v>
      </c>
      <c r="HJ10" s="23">
        <f>IF(H10=13,70,0)</f>
        <v>0</v>
      </c>
      <c r="HK10" s="23">
        <f>IF(H10=14,68,0)</f>
        <v>0</v>
      </c>
      <c r="HL10" s="23">
        <f>IF(H10=15,65,0)</f>
        <v>0</v>
      </c>
      <c r="HM10" s="23">
        <f>IF(H10=16,63,0)</f>
        <v>0</v>
      </c>
      <c r="HN10" s="23">
        <f>IF(H10=17,60,0)</f>
        <v>0</v>
      </c>
      <c r="HO10" s="23">
        <f>IF(H10=18,58,0)</f>
        <v>0</v>
      </c>
      <c r="HP10" s="23">
        <f>IF(H10=19,55,0)</f>
        <v>0</v>
      </c>
      <c r="HQ10" s="23">
        <f>IF(H10=20,53,0)</f>
        <v>0</v>
      </c>
      <c r="HR10" s="23">
        <f>IF(H10&gt;20,0,0)</f>
        <v>0</v>
      </c>
      <c r="HS10" s="23">
        <f>IF(H10="сх",0,0)</f>
        <v>0</v>
      </c>
      <c r="HT10" s="23">
        <f>SUM(GX10:HS10)</f>
        <v>100</v>
      </c>
      <c r="HU10" s="23">
        <f>IF(J10=1,100,0)</f>
        <v>100</v>
      </c>
      <c r="HV10" s="23">
        <f>IF(J10=2,98,0)</f>
        <v>0</v>
      </c>
      <c r="HW10" s="23">
        <f>IF(J10=3,95,0)</f>
        <v>0</v>
      </c>
      <c r="HX10" s="23">
        <f>IF(J10=4,93,0)</f>
        <v>0</v>
      </c>
      <c r="HY10" s="23">
        <f>IF(J10=5,90,0)</f>
        <v>0</v>
      </c>
      <c r="HZ10" s="23">
        <f>IF(J10=6,88,0)</f>
        <v>0</v>
      </c>
      <c r="IA10" s="23">
        <f>IF(J10=7,85,0)</f>
        <v>0</v>
      </c>
      <c r="IB10" s="23">
        <f>IF(J10=8,83,0)</f>
        <v>0</v>
      </c>
      <c r="IC10" s="23">
        <f>IF(J10=9,80,0)</f>
        <v>0</v>
      </c>
      <c r="ID10" s="23">
        <f>IF(J10=10,78,0)</f>
        <v>0</v>
      </c>
      <c r="IE10" s="23">
        <f>IF(J10=11,75,0)</f>
        <v>0</v>
      </c>
      <c r="IF10" s="23">
        <f>IF(J10=12,73,0)</f>
        <v>0</v>
      </c>
      <c r="IG10" s="23">
        <f>IF(J10=13,70,0)</f>
        <v>0</v>
      </c>
      <c r="IH10" s="23">
        <f>IF(J10=14,68,0)</f>
        <v>0</v>
      </c>
      <c r="II10" s="23">
        <f>IF(J10=15,65,0)</f>
        <v>0</v>
      </c>
      <c r="IJ10" s="23">
        <f>IF(J10=16,63,0)</f>
        <v>0</v>
      </c>
      <c r="IK10" s="23">
        <f>IF(J10=17,60,0)</f>
        <v>0</v>
      </c>
      <c r="IL10" s="23">
        <f>IF(J10=18,58,0)</f>
        <v>0</v>
      </c>
      <c r="IM10" s="23">
        <f>IF(J10=19,55,0)</f>
        <v>0</v>
      </c>
      <c r="IN10" s="23">
        <f>IF(J10=20,53,0)</f>
        <v>0</v>
      </c>
      <c r="IO10" s="23">
        <f>IF(J10&gt;20,0,0)</f>
        <v>0</v>
      </c>
      <c r="IP10" s="23">
        <f>IF(J10="сх",0,0)</f>
        <v>0</v>
      </c>
      <c r="IQ10" s="23">
        <f>SUM(HU10:IP10)</f>
        <v>100</v>
      </c>
      <c r="IR10" s="23"/>
      <c r="IS10" s="23" t="e">
        <f>IF(#REF!=#REF!,IF(#REF!&gt;#REF!,2,1),1)</f>
        <v>#REF!</v>
      </c>
      <c r="IT10" s="23"/>
      <c r="IU10" s="23" t="e">
        <f>IS10+IT10</f>
        <v>#REF!</v>
      </c>
      <c r="IV10" s="23"/>
    </row>
    <row r="11" spans="1:256" s="3" customFormat="1" ht="18.75" customHeight="1">
      <c r="A11" s="62">
        <v>2</v>
      </c>
      <c r="B11" s="36">
        <v>3</v>
      </c>
      <c r="C11" s="49" t="s">
        <v>39</v>
      </c>
      <c r="D11" s="36" t="s">
        <v>32</v>
      </c>
      <c r="E11" s="44" t="s">
        <v>47</v>
      </c>
      <c r="F11" s="61" t="s">
        <v>127</v>
      </c>
      <c r="G11" s="46" t="s">
        <v>44</v>
      </c>
      <c r="H11" s="36">
        <v>2</v>
      </c>
      <c r="I11" s="27">
        <v>22</v>
      </c>
      <c r="J11" s="36">
        <v>2</v>
      </c>
      <c r="K11" s="27">
        <v>22</v>
      </c>
      <c r="L11" s="37">
        <f t="shared" si="0"/>
        <v>44</v>
      </c>
      <c r="M11" s="20"/>
      <c r="N11" s="21"/>
      <c r="O11" s="22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3" customFormat="1" ht="18.75" customHeight="1">
      <c r="A12" s="62">
        <v>3</v>
      </c>
      <c r="B12" s="36">
        <v>4</v>
      </c>
      <c r="C12" s="44" t="s">
        <v>92</v>
      </c>
      <c r="D12" s="36">
        <v>1</v>
      </c>
      <c r="E12" s="44" t="s">
        <v>182</v>
      </c>
      <c r="F12" s="61" t="s">
        <v>151</v>
      </c>
      <c r="G12" s="46" t="s">
        <v>43</v>
      </c>
      <c r="H12" s="36">
        <v>3</v>
      </c>
      <c r="I12" s="27">
        <v>20</v>
      </c>
      <c r="J12" s="36">
        <v>3</v>
      </c>
      <c r="K12" s="27">
        <v>20</v>
      </c>
      <c r="L12" s="37">
        <f t="shared" si="0"/>
        <v>40</v>
      </c>
      <c r="M12" s="20"/>
      <c r="N12" s="21"/>
      <c r="O12" s="22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3" customFormat="1" ht="18.75" customHeight="1">
      <c r="A13" s="62">
        <v>4</v>
      </c>
      <c r="B13" s="36">
        <v>5</v>
      </c>
      <c r="C13" s="44" t="s">
        <v>77</v>
      </c>
      <c r="D13" s="36">
        <v>1</v>
      </c>
      <c r="E13" s="44" t="s">
        <v>55</v>
      </c>
      <c r="F13" s="48" t="s">
        <v>30</v>
      </c>
      <c r="G13" s="46" t="s">
        <v>44</v>
      </c>
      <c r="H13" s="36">
        <v>5</v>
      </c>
      <c r="I13" s="27">
        <v>16</v>
      </c>
      <c r="J13" s="36">
        <v>4</v>
      </c>
      <c r="K13" s="27">
        <v>18</v>
      </c>
      <c r="L13" s="37">
        <f t="shared" si="0"/>
        <v>34</v>
      </c>
      <c r="M13" s="35"/>
      <c r="N13" s="21"/>
      <c r="O13" s="22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3" customFormat="1" ht="18.75" customHeight="1">
      <c r="A14" s="62">
        <v>5</v>
      </c>
      <c r="B14" s="36">
        <v>15</v>
      </c>
      <c r="C14" s="49" t="s">
        <v>104</v>
      </c>
      <c r="D14" s="36">
        <v>1</v>
      </c>
      <c r="E14" s="44" t="s">
        <v>47</v>
      </c>
      <c r="F14" s="45" t="s">
        <v>130</v>
      </c>
      <c r="G14" s="46" t="s">
        <v>43</v>
      </c>
      <c r="H14" s="36">
        <v>4</v>
      </c>
      <c r="I14" s="27">
        <v>18</v>
      </c>
      <c r="J14" s="36">
        <v>7</v>
      </c>
      <c r="K14" s="27">
        <v>14</v>
      </c>
      <c r="L14" s="37">
        <f t="shared" si="0"/>
        <v>32</v>
      </c>
      <c r="M14" s="20"/>
      <c r="N14" s="21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1"/>
      <c r="IS14" s="21"/>
      <c r="IT14" s="21"/>
      <c r="IU14" s="21"/>
      <c r="IV14" s="23"/>
    </row>
    <row r="15" spans="1:12" ht="18.75" customHeight="1">
      <c r="A15" s="62">
        <v>6</v>
      </c>
      <c r="B15" s="36">
        <v>8</v>
      </c>
      <c r="C15" s="49" t="s">
        <v>140</v>
      </c>
      <c r="D15" s="36">
        <v>2</v>
      </c>
      <c r="E15" s="44" t="s">
        <v>55</v>
      </c>
      <c r="F15" s="45" t="s">
        <v>30</v>
      </c>
      <c r="G15" s="36" t="s">
        <v>42</v>
      </c>
      <c r="H15" s="58">
        <v>7</v>
      </c>
      <c r="I15" s="59">
        <v>14</v>
      </c>
      <c r="J15" s="58">
        <v>5</v>
      </c>
      <c r="K15" s="59">
        <v>16</v>
      </c>
      <c r="L15" s="37">
        <f t="shared" si="0"/>
        <v>30</v>
      </c>
    </row>
    <row r="16" spans="1:256" ht="18.75" customHeight="1">
      <c r="A16" s="62">
        <v>7</v>
      </c>
      <c r="B16" s="36">
        <v>14</v>
      </c>
      <c r="C16" s="49" t="s">
        <v>139</v>
      </c>
      <c r="D16" s="36" t="s">
        <v>31</v>
      </c>
      <c r="E16" s="44" t="s">
        <v>47</v>
      </c>
      <c r="F16" s="45" t="s">
        <v>30</v>
      </c>
      <c r="G16" s="46" t="s">
        <v>44</v>
      </c>
      <c r="H16" s="36">
        <v>6</v>
      </c>
      <c r="I16" s="27">
        <v>15</v>
      </c>
      <c r="J16" s="36">
        <v>6</v>
      </c>
      <c r="K16" s="27">
        <v>15</v>
      </c>
      <c r="L16" s="37">
        <f t="shared" si="0"/>
        <v>30</v>
      </c>
      <c r="M16" s="34"/>
      <c r="N16" s="5"/>
      <c r="O16" s="1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7"/>
      <c r="ES16" s="7"/>
      <c r="ET16" s="7"/>
      <c r="EU16" s="7"/>
      <c r="EV16" s="7"/>
      <c r="EW16" s="6"/>
      <c r="EX16" s="6"/>
      <c r="EY16" s="19"/>
      <c r="EZ16" s="6"/>
      <c r="FA16" s="6"/>
      <c r="FB16" s="6"/>
      <c r="FC16" s="6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3"/>
      <c r="IS16" s="12"/>
      <c r="IT16" s="12"/>
      <c r="IU16" s="12"/>
      <c r="IV16" s="12"/>
    </row>
    <row r="17" spans="1:256" s="3" customFormat="1" ht="18.75" customHeight="1">
      <c r="A17" s="62">
        <v>8</v>
      </c>
      <c r="B17" s="36">
        <v>17</v>
      </c>
      <c r="C17" s="49" t="s">
        <v>100</v>
      </c>
      <c r="D17" s="36">
        <v>3</v>
      </c>
      <c r="E17" s="44" t="s">
        <v>55</v>
      </c>
      <c r="F17" s="45" t="s">
        <v>30</v>
      </c>
      <c r="G17" s="36" t="s">
        <v>43</v>
      </c>
      <c r="H17" s="36">
        <v>8</v>
      </c>
      <c r="I17" s="27">
        <v>13</v>
      </c>
      <c r="J17" s="36">
        <v>8</v>
      </c>
      <c r="K17" s="27">
        <v>13</v>
      </c>
      <c r="L17" s="37">
        <f t="shared" si="0"/>
        <v>26</v>
      </c>
      <c r="M17" s="35"/>
      <c r="N17" s="21"/>
      <c r="O17" s="22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1"/>
      <c r="IS17" s="21"/>
      <c r="IT17" s="21"/>
      <c r="IU17" s="21"/>
      <c r="IV17" s="23"/>
    </row>
    <row r="18" spans="1:256" s="3" customFormat="1" ht="18.75" customHeight="1">
      <c r="A18" s="62">
        <v>9</v>
      </c>
      <c r="B18" s="69"/>
      <c r="C18" s="69"/>
      <c r="D18" s="69"/>
      <c r="E18" s="69"/>
      <c r="F18" s="69"/>
      <c r="G18" s="36"/>
      <c r="H18" s="36"/>
      <c r="I18" s="27"/>
      <c r="J18" s="36"/>
      <c r="K18" s="27"/>
      <c r="L18" s="37"/>
      <c r="M18" s="35"/>
      <c r="N18" s="21"/>
      <c r="O18" s="22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8.75" customHeight="1">
      <c r="A19" s="62">
        <v>10</v>
      </c>
      <c r="B19" s="68"/>
      <c r="C19" s="68"/>
      <c r="D19" s="68"/>
      <c r="E19" s="68"/>
      <c r="F19" s="68"/>
      <c r="G19" s="46"/>
      <c r="H19" s="36"/>
      <c r="I19" s="27"/>
      <c r="J19" s="36"/>
      <c r="K19" s="27"/>
      <c r="L19" s="37"/>
      <c r="M19" s="34"/>
      <c r="N19" s="5"/>
      <c r="O19" s="1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7"/>
      <c r="ES19" s="7"/>
      <c r="ET19" s="7"/>
      <c r="EU19" s="7"/>
      <c r="EV19" s="7"/>
      <c r="EW19" s="6"/>
      <c r="EX19" s="6"/>
      <c r="EY19" s="19"/>
      <c r="EZ19" s="6"/>
      <c r="FA19" s="6"/>
      <c r="FB19" s="6"/>
      <c r="FC19" s="6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3"/>
      <c r="IS19" s="12"/>
      <c r="IT19" s="12"/>
      <c r="IU19" s="12"/>
      <c r="IV19" s="12"/>
    </row>
    <row r="20" spans="1:12" ht="18.75" customHeight="1">
      <c r="A20" s="62">
        <v>11</v>
      </c>
      <c r="B20" s="68"/>
      <c r="C20" s="68"/>
      <c r="D20" s="68"/>
      <c r="E20" s="68"/>
      <c r="F20" s="68"/>
      <c r="G20" s="46"/>
      <c r="H20" s="58"/>
      <c r="I20" s="59"/>
      <c r="J20" s="58"/>
      <c r="K20" s="59"/>
      <c r="L20" s="37"/>
    </row>
    <row r="21" spans="1:256" s="3" customFormat="1" ht="18.75" customHeight="1">
      <c r="A21" s="62">
        <v>12</v>
      </c>
      <c r="B21" s="69"/>
      <c r="C21" s="69"/>
      <c r="D21" s="69"/>
      <c r="E21" s="69"/>
      <c r="F21" s="69"/>
      <c r="G21" s="46"/>
      <c r="H21" s="36"/>
      <c r="I21" s="27"/>
      <c r="J21" s="36"/>
      <c r="K21" s="27"/>
      <c r="L21" s="37"/>
      <c r="M21" s="35"/>
      <c r="N21" s="21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1"/>
      <c r="IS21" s="21"/>
      <c r="IT21" s="21"/>
      <c r="IU21" s="21"/>
      <c r="IV21" s="23"/>
    </row>
    <row r="22" spans="1:256" ht="18.75" customHeight="1">
      <c r="A22" s="62">
        <v>13</v>
      </c>
      <c r="B22" s="68"/>
      <c r="C22" s="68"/>
      <c r="D22" s="68"/>
      <c r="E22" s="68"/>
      <c r="F22" s="68"/>
      <c r="G22" s="46"/>
      <c r="H22" s="43"/>
      <c r="I22" s="47"/>
      <c r="J22" s="43"/>
      <c r="K22" s="47"/>
      <c r="L22" s="37"/>
      <c r="M22" s="34"/>
      <c r="N22" s="5"/>
      <c r="O22" s="1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7"/>
      <c r="ES22" s="7"/>
      <c r="ET22" s="7"/>
      <c r="EU22" s="7"/>
      <c r="EV22" s="7"/>
      <c r="EW22" s="6"/>
      <c r="EX22" s="6"/>
      <c r="EY22" s="19"/>
      <c r="EZ22" s="6"/>
      <c r="FA22" s="6"/>
      <c r="FB22" s="6"/>
      <c r="FC22" s="6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3"/>
      <c r="IS22" s="12"/>
      <c r="IT22" s="12"/>
      <c r="IU22" s="12"/>
      <c r="IV22" s="12"/>
    </row>
    <row r="23" spans="1:256" s="3" customFormat="1" ht="18.75" customHeight="1">
      <c r="A23" s="62">
        <v>14</v>
      </c>
      <c r="B23" s="69"/>
      <c r="C23" s="69"/>
      <c r="D23" s="69"/>
      <c r="E23" s="69"/>
      <c r="F23" s="69"/>
      <c r="G23" s="46"/>
      <c r="H23" s="36"/>
      <c r="I23" s="27"/>
      <c r="J23" s="36"/>
      <c r="K23" s="27"/>
      <c r="L23" s="37"/>
      <c r="M23" s="20"/>
      <c r="N23" s="21"/>
      <c r="O23" s="22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1"/>
      <c r="IS23" s="21"/>
      <c r="IT23" s="21"/>
      <c r="IU23" s="21"/>
      <c r="IV23" s="23"/>
    </row>
    <row r="24" spans="1:256" ht="18.75" customHeight="1">
      <c r="A24" s="62">
        <v>15</v>
      </c>
      <c r="B24" s="68"/>
      <c r="C24" s="68"/>
      <c r="D24" s="68"/>
      <c r="E24" s="68"/>
      <c r="F24" s="68"/>
      <c r="G24" s="46"/>
      <c r="H24" s="58"/>
      <c r="I24" s="59"/>
      <c r="J24" s="58"/>
      <c r="K24" s="59"/>
      <c r="L24" s="37"/>
      <c r="M24" s="34"/>
      <c r="N24" s="5"/>
      <c r="O24" s="1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7"/>
      <c r="ES24" s="7"/>
      <c r="ET24" s="7"/>
      <c r="EU24" s="7"/>
      <c r="EV24" s="7"/>
      <c r="EW24" s="6"/>
      <c r="EX24" s="6"/>
      <c r="EY24" s="19"/>
      <c r="EZ24" s="6"/>
      <c r="FA24" s="6"/>
      <c r="FB24" s="6"/>
      <c r="FC24" s="6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3"/>
      <c r="IS24" s="12"/>
      <c r="IT24" s="12"/>
      <c r="IU24" s="12"/>
      <c r="IV24" s="12"/>
    </row>
    <row r="25" spans="1:256" s="3" customFormat="1" ht="18.75" customHeight="1">
      <c r="A25" s="62">
        <v>16</v>
      </c>
      <c r="B25" s="69"/>
      <c r="C25" s="69"/>
      <c r="D25" s="69"/>
      <c r="E25" s="69"/>
      <c r="F25" s="69"/>
      <c r="G25" s="46"/>
      <c r="H25" s="58"/>
      <c r="I25" s="59"/>
      <c r="J25" s="58"/>
      <c r="K25" s="59"/>
      <c r="L25" s="37"/>
      <c r="M25" s="35"/>
      <c r="N25" s="21"/>
      <c r="O25" s="22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1"/>
      <c r="IS25" s="21"/>
      <c r="IT25" s="21"/>
      <c r="IU25" s="21"/>
      <c r="IV25" s="23"/>
    </row>
    <row r="26" spans="1:256" s="3" customFormat="1" ht="18.75" customHeight="1">
      <c r="A26" s="62">
        <v>17</v>
      </c>
      <c r="B26" s="69"/>
      <c r="C26" s="69"/>
      <c r="D26" s="69"/>
      <c r="E26" s="69"/>
      <c r="F26" s="69"/>
      <c r="G26" s="46"/>
      <c r="H26" s="36"/>
      <c r="I26" s="27"/>
      <c r="J26" s="36"/>
      <c r="K26" s="27"/>
      <c r="L26" s="37"/>
      <c r="M26" s="35"/>
      <c r="N26" s="21"/>
      <c r="O26" s="22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1"/>
      <c r="IS26" s="21"/>
      <c r="IT26" s="21"/>
      <c r="IU26" s="21"/>
      <c r="IV26" s="23"/>
    </row>
    <row r="27" spans="1:256" s="3" customFormat="1" ht="18.75" customHeight="1">
      <c r="A27" s="62">
        <v>18</v>
      </c>
      <c r="B27" s="69"/>
      <c r="C27" s="69"/>
      <c r="D27" s="69"/>
      <c r="E27" s="69"/>
      <c r="F27" s="69"/>
      <c r="G27" s="46"/>
      <c r="H27" s="36"/>
      <c r="I27" s="27"/>
      <c r="J27" s="36"/>
      <c r="K27" s="27"/>
      <c r="L27" s="37"/>
      <c r="M27" s="20"/>
      <c r="N27" s="21"/>
      <c r="O27" s="22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1"/>
      <c r="IS27" s="21"/>
      <c r="IT27" s="21"/>
      <c r="IU27" s="21"/>
      <c r="IV27" s="23"/>
    </row>
    <row r="28" spans="1:256" s="3" customFormat="1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35"/>
      <c r="N28" s="21"/>
      <c r="O28" s="22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1"/>
      <c r="IS28" s="21"/>
      <c r="IT28" s="21"/>
      <c r="IU28" s="21"/>
      <c r="IV28" s="23"/>
    </row>
    <row r="29" spans="1:256" s="3" customFormat="1" ht="18.75" customHeight="1">
      <c r="A29" s="1"/>
      <c r="B29" s="32" t="s">
        <v>23</v>
      </c>
      <c r="C29" s="32"/>
      <c r="D29" s="32"/>
      <c r="E29" s="32"/>
      <c r="F29" s="32"/>
      <c r="G29" s="32"/>
      <c r="H29" s="1"/>
      <c r="I29" s="1"/>
      <c r="J29" s="1"/>
      <c r="K29" s="1"/>
      <c r="L29" s="1"/>
      <c r="M29" s="20"/>
      <c r="N29" s="21"/>
      <c r="O29" s="22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1"/>
      <c r="IS29" s="21"/>
      <c r="IT29" s="21"/>
      <c r="IU29" s="21"/>
      <c r="IV29" s="23"/>
    </row>
    <row r="30" spans="2:256" ht="18.75" customHeight="1">
      <c r="B30" s="32" t="s">
        <v>69</v>
      </c>
      <c r="C30" s="32"/>
      <c r="D30" s="32"/>
      <c r="E30" s="32"/>
      <c r="F30" s="32"/>
      <c r="G30" s="32"/>
      <c r="M30" s="34"/>
      <c r="N30" s="5"/>
      <c r="O30" s="1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7"/>
      <c r="ES30" s="7"/>
      <c r="ET30" s="7"/>
      <c r="EU30" s="7"/>
      <c r="EV30" s="7"/>
      <c r="EW30" s="6"/>
      <c r="EX30" s="6"/>
      <c r="EY30" s="19"/>
      <c r="EZ30" s="6"/>
      <c r="FA30" s="6"/>
      <c r="FB30" s="6"/>
      <c r="FC30" s="6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3"/>
      <c r="IS30" s="12"/>
      <c r="IT30" s="12"/>
      <c r="IU30" s="12"/>
      <c r="IV30" s="12"/>
    </row>
    <row r="31" spans="1:256" s="3" customFormat="1" ht="18.75" customHeight="1">
      <c r="A31" s="1"/>
      <c r="B31" s="32"/>
      <c r="C31" s="32"/>
      <c r="D31" s="32"/>
      <c r="E31" s="32"/>
      <c r="F31" s="32"/>
      <c r="G31" s="32"/>
      <c r="H31" s="1"/>
      <c r="I31" s="1"/>
      <c r="J31"/>
      <c r="K31" s="1"/>
      <c r="L31" s="1"/>
      <c r="M31" s="35"/>
      <c r="N31" s="21"/>
      <c r="O31" s="22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1"/>
      <c r="IS31" s="21"/>
      <c r="IT31" s="21"/>
      <c r="IU31" s="21"/>
      <c r="IV31" s="23"/>
    </row>
    <row r="32" spans="1:256" s="3" customFormat="1" ht="18.75" customHeight="1">
      <c r="A32" s="1"/>
      <c r="B32" s="32" t="s">
        <v>46</v>
      </c>
      <c r="C32" s="32"/>
      <c r="D32" s="32"/>
      <c r="E32" s="32"/>
      <c r="F32" s="32"/>
      <c r="G32" s="32"/>
      <c r="H32" s="1"/>
      <c r="I32" s="1"/>
      <c r="J32"/>
      <c r="K32" s="1"/>
      <c r="L32" s="1"/>
      <c r="M32" s="35"/>
      <c r="N32" s="21"/>
      <c r="O32" s="22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1"/>
      <c r="IS32" s="21"/>
      <c r="IT32" s="21"/>
      <c r="IU32" s="21"/>
      <c r="IV32" s="23"/>
    </row>
    <row r="33" spans="2:256" ht="18.75" customHeight="1">
      <c r="B33" s="32" t="s">
        <v>61</v>
      </c>
      <c r="C33" s="32"/>
      <c r="D33" s="32"/>
      <c r="E33" s="32"/>
      <c r="F33" s="32"/>
      <c r="G33" s="32"/>
      <c r="J33"/>
      <c r="M33" s="6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5"/>
      <c r="DY33" s="5"/>
      <c r="DZ33" s="5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7"/>
      <c r="ES33" s="7"/>
      <c r="ET33" s="7"/>
      <c r="EU33" s="7"/>
      <c r="EV33" s="7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3:256" ht="18.75" customHeight="1">
      <c r="M34" s="6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5"/>
      <c r="DY34" s="5"/>
      <c r="DZ34" s="5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7"/>
      <c r="ES34" s="7"/>
      <c r="ET34" s="7"/>
      <c r="EU34" s="7"/>
      <c r="EV34" s="7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3:256" ht="18.75" customHeight="1">
      <c r="M35" s="6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5"/>
      <c r="DY35" s="5"/>
      <c r="DZ35" s="5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7"/>
      <c r="ES35" s="7"/>
      <c r="ET35" s="7"/>
      <c r="EU35" s="7"/>
      <c r="EV35" s="7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ht="18.75" customHeight="1"/>
    <row r="37" ht="18.75" customHeight="1"/>
    <row r="38" ht="18.75" customHeight="1"/>
    <row r="42" spans="14:152" ht="12.75">
      <c r="N42" s="1"/>
      <c r="DT42"/>
      <c r="DU42"/>
      <c r="DV42"/>
      <c r="DX42" s="1"/>
      <c r="DY42" s="1"/>
      <c r="DZ42" s="1"/>
      <c r="EN42" s="2"/>
      <c r="EO42" s="2"/>
      <c r="EP42" s="2"/>
      <c r="EQ42" s="2"/>
      <c r="ES42" s="1"/>
      <c r="ET42" s="1"/>
      <c r="EU42" s="1"/>
      <c r="EV42" s="1"/>
    </row>
    <row r="43" spans="14:152" ht="12.75">
      <c r="N43" s="1"/>
      <c r="DT43"/>
      <c r="DU43"/>
      <c r="DV43"/>
      <c r="DX43" s="1"/>
      <c r="DY43" s="1"/>
      <c r="DZ43" s="1"/>
      <c r="EN43" s="2"/>
      <c r="EO43" s="2"/>
      <c r="EP43" s="2"/>
      <c r="EQ43" s="2"/>
      <c r="ES43" s="1"/>
      <c r="ET43" s="1"/>
      <c r="EU43" s="1"/>
      <c r="EV43" s="1"/>
    </row>
    <row r="44" spans="14:152" ht="12.75">
      <c r="N44" s="1"/>
      <c r="DT44"/>
      <c r="DU44"/>
      <c r="DV44"/>
      <c r="DX44" s="1"/>
      <c r="DY44" s="1"/>
      <c r="DZ44" s="1"/>
      <c r="EN44" s="2"/>
      <c r="EO44" s="2"/>
      <c r="EP44" s="2"/>
      <c r="EQ44" s="2"/>
      <c r="ES44" s="1"/>
      <c r="ET44" s="1"/>
      <c r="EU44" s="1"/>
      <c r="EV44" s="1"/>
    </row>
    <row r="55" spans="8:12" ht="15.75">
      <c r="H55" s="32"/>
      <c r="I55" s="32"/>
      <c r="J55" s="32"/>
      <c r="K55" s="32"/>
      <c r="L55" s="32"/>
    </row>
    <row r="56" spans="8:12" ht="15.75">
      <c r="H56" s="32"/>
      <c r="I56" s="32"/>
      <c r="J56" s="32"/>
      <c r="K56" s="32"/>
      <c r="L56" s="32"/>
    </row>
    <row r="57" spans="2:12" ht="15.75">
      <c r="B57" s="77">
        <v>111</v>
      </c>
      <c r="C57" s="78" t="s">
        <v>188</v>
      </c>
      <c r="D57" s="77" t="s">
        <v>32</v>
      </c>
      <c r="E57" s="78" t="s">
        <v>106</v>
      </c>
      <c r="F57" s="84" t="s">
        <v>30</v>
      </c>
      <c r="H57" s="33"/>
      <c r="I57" s="32"/>
      <c r="J57" s="32"/>
      <c r="K57" s="32"/>
      <c r="L57" s="32"/>
    </row>
    <row r="58" spans="2:12" ht="15.75">
      <c r="B58" s="77">
        <v>39</v>
      </c>
      <c r="C58" s="78" t="s">
        <v>33</v>
      </c>
      <c r="D58" s="77" t="s">
        <v>32</v>
      </c>
      <c r="E58" s="78" t="s">
        <v>36</v>
      </c>
      <c r="F58" s="84" t="s">
        <v>93</v>
      </c>
      <c r="H58" s="32"/>
      <c r="I58" s="32"/>
      <c r="J58" s="32"/>
      <c r="K58" s="32"/>
      <c r="L58" s="32"/>
    </row>
    <row r="59" spans="2:12" ht="15.75">
      <c r="B59" s="77">
        <v>44</v>
      </c>
      <c r="C59" s="78" t="s">
        <v>185</v>
      </c>
      <c r="D59" s="77">
        <v>1</v>
      </c>
      <c r="E59" s="78" t="s">
        <v>182</v>
      </c>
      <c r="F59" s="84" t="s">
        <v>30</v>
      </c>
      <c r="H59" s="32"/>
      <c r="I59" s="32"/>
      <c r="J59" s="32"/>
      <c r="K59" s="32"/>
      <c r="L59" s="32"/>
    </row>
    <row r="60" spans="2:6" ht="15.75">
      <c r="B60" s="77">
        <v>222</v>
      </c>
      <c r="C60" s="78" t="s">
        <v>218</v>
      </c>
      <c r="D60" s="77">
        <v>1</v>
      </c>
      <c r="E60" s="78" t="s">
        <v>162</v>
      </c>
      <c r="F60" s="84" t="s">
        <v>30</v>
      </c>
    </row>
    <row r="61" spans="2:6" ht="15.75">
      <c r="B61" s="77">
        <v>11</v>
      </c>
      <c r="C61" s="81" t="s">
        <v>141</v>
      </c>
      <c r="D61" s="77">
        <v>1</v>
      </c>
      <c r="E61" s="78" t="s">
        <v>117</v>
      </c>
      <c r="F61" s="84" t="s">
        <v>30</v>
      </c>
    </row>
    <row r="62" spans="2:6" ht="15.75">
      <c r="B62" s="77">
        <v>9</v>
      </c>
      <c r="C62" s="78" t="s">
        <v>190</v>
      </c>
      <c r="D62" s="77" t="s">
        <v>32</v>
      </c>
      <c r="E62" s="78" t="s">
        <v>37</v>
      </c>
      <c r="F62" s="79" t="s">
        <v>30</v>
      </c>
    </row>
    <row r="63" spans="2:6" ht="15.75">
      <c r="B63" s="77">
        <v>22</v>
      </c>
      <c r="C63" s="81" t="s">
        <v>99</v>
      </c>
      <c r="D63" s="77">
        <v>1</v>
      </c>
      <c r="E63" s="78" t="s">
        <v>47</v>
      </c>
      <c r="F63" s="84" t="s">
        <v>30</v>
      </c>
    </row>
    <row r="64" spans="2:6" ht="15.75">
      <c r="B64" s="77">
        <v>115</v>
      </c>
      <c r="C64" s="78" t="s">
        <v>186</v>
      </c>
      <c r="D64" s="77" t="s">
        <v>187</v>
      </c>
      <c r="E64" s="78" t="s">
        <v>106</v>
      </c>
      <c r="F64" s="79" t="s">
        <v>169</v>
      </c>
    </row>
    <row r="65" spans="2:6" ht="15.75">
      <c r="B65" s="77">
        <v>1</v>
      </c>
      <c r="C65" s="78" t="s">
        <v>215</v>
      </c>
      <c r="D65" s="77">
        <v>2</v>
      </c>
      <c r="E65" s="78" t="s">
        <v>38</v>
      </c>
      <c r="F65" s="84" t="s">
        <v>30</v>
      </c>
    </row>
    <row r="66" spans="2:13" ht="15.75">
      <c r="B66" s="77">
        <v>11</v>
      </c>
      <c r="C66" s="78" t="s">
        <v>142</v>
      </c>
      <c r="D66" s="77">
        <v>2</v>
      </c>
      <c r="E66" s="78" t="s">
        <v>131</v>
      </c>
      <c r="F66" s="84" t="s">
        <v>30</v>
      </c>
      <c r="M66" s="31"/>
    </row>
    <row r="67" spans="2:13" ht="15.75">
      <c r="B67" s="77">
        <v>33</v>
      </c>
      <c r="C67" s="78" t="s">
        <v>192</v>
      </c>
      <c r="D67" s="77" t="s">
        <v>31</v>
      </c>
      <c r="E67" s="78" t="s">
        <v>38</v>
      </c>
      <c r="F67" s="84" t="s">
        <v>30</v>
      </c>
      <c r="M67" s="32"/>
    </row>
    <row r="68" ht="15.75">
      <c r="M68" s="31"/>
    </row>
    <row r="69" ht="15.75">
      <c r="M69" s="31"/>
    </row>
    <row r="70" ht="15.75">
      <c r="M70" s="32"/>
    </row>
  </sheetData>
  <sheetProtection formatCells="0" formatColumns="0" formatRows="0" insertColumns="0" insertRows="0" insertHyperlinks="0" deleteColumns="0" deleteRows="0" autoFilter="0" pivotTables="0"/>
  <mergeCells count="20">
    <mergeCell ref="F7:F9"/>
    <mergeCell ref="K8:K9"/>
    <mergeCell ref="G7:G9"/>
    <mergeCell ref="J8:J9"/>
    <mergeCell ref="M1:M4"/>
    <mergeCell ref="A2:K2"/>
    <mergeCell ref="A3:K3"/>
    <mergeCell ref="A4:L4"/>
    <mergeCell ref="A5:L5"/>
    <mergeCell ref="C7:C9"/>
    <mergeCell ref="E7:E9"/>
    <mergeCell ref="L7:L9"/>
    <mergeCell ref="M7:M9"/>
    <mergeCell ref="D7:D9"/>
    <mergeCell ref="A7:A9"/>
    <mergeCell ref="B7:B9"/>
    <mergeCell ref="H8:H9"/>
    <mergeCell ref="I8:I9"/>
    <mergeCell ref="H7:I7"/>
    <mergeCell ref="J7:K7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J23 J21 J16:J19 J10:J14 J26:J27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H23 H21 H16:H19 H10:H14 H26:H27">
      <formula1>1</formula1>
      <formula2>60</formula2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fitToHeight="2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K68" sqref="K68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9.7109375" style="0" customWidth="1"/>
    <col min="7" max="7" width="9.421875" style="0" customWidth="1"/>
    <col min="8" max="8" width="5.7109375" style="0" customWidth="1"/>
    <col min="9" max="9" width="5.57421875" style="0" customWidth="1"/>
    <col min="10" max="10" width="6.00390625" style="0" customWidth="1"/>
    <col min="11" max="11" width="6.140625" style="0" customWidth="1"/>
  </cols>
  <sheetData>
    <row r="1" spans="1:12" ht="40.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customHeight="1">
      <c r="A2" s="102" t="s">
        <v>224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28"/>
    </row>
    <row r="3" spans="1:12" ht="15.75" customHeight="1">
      <c r="A3" s="102" t="s">
        <v>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9"/>
    </row>
    <row r="4" spans="1:12" ht="15.75" customHeight="1">
      <c r="A4" s="103" t="s">
        <v>225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5.75">
      <c r="A5" s="105" t="s">
        <v>84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30"/>
    </row>
    <row r="7" spans="1:12" ht="12.75">
      <c r="A7" s="91" t="s">
        <v>22</v>
      </c>
      <c r="B7" s="91" t="s">
        <v>0</v>
      </c>
      <c r="C7" s="91" t="s">
        <v>1</v>
      </c>
      <c r="D7" s="91" t="s">
        <v>28</v>
      </c>
      <c r="E7" s="91" t="s">
        <v>25</v>
      </c>
      <c r="F7" s="91" t="s">
        <v>26</v>
      </c>
      <c r="G7" s="91" t="s">
        <v>2</v>
      </c>
      <c r="H7" s="91" t="s">
        <v>3</v>
      </c>
      <c r="I7" s="93"/>
      <c r="J7" s="91" t="s">
        <v>4</v>
      </c>
      <c r="K7" s="93"/>
      <c r="L7" s="94" t="s">
        <v>29</v>
      </c>
    </row>
    <row r="8" spans="1:12" ht="12.75">
      <c r="A8" s="92"/>
      <c r="B8" s="91"/>
      <c r="C8" s="91"/>
      <c r="D8" s="92"/>
      <c r="E8" s="92"/>
      <c r="F8" s="91"/>
      <c r="G8" s="92"/>
      <c r="H8" s="91" t="s">
        <v>11</v>
      </c>
      <c r="I8" s="98" t="s">
        <v>24</v>
      </c>
      <c r="J8" s="91" t="s">
        <v>11</v>
      </c>
      <c r="K8" s="98" t="s">
        <v>24</v>
      </c>
      <c r="L8" s="94"/>
    </row>
    <row r="9" spans="1:12" ht="27.75" customHeight="1">
      <c r="A9" s="92"/>
      <c r="B9" s="91"/>
      <c r="C9" s="91"/>
      <c r="D9" s="92"/>
      <c r="E9" s="92"/>
      <c r="F9" s="91"/>
      <c r="G9" s="92"/>
      <c r="H9" s="92"/>
      <c r="I9" s="99"/>
      <c r="J9" s="92"/>
      <c r="K9" s="99"/>
      <c r="L9" s="94"/>
    </row>
    <row r="10" spans="1:12" ht="15.75" customHeight="1">
      <c r="A10" s="38">
        <v>1</v>
      </c>
      <c r="B10" s="36">
        <v>5</v>
      </c>
      <c r="C10" s="44" t="s">
        <v>143</v>
      </c>
      <c r="D10" s="36" t="s">
        <v>32</v>
      </c>
      <c r="E10" s="44" t="s">
        <v>36</v>
      </c>
      <c r="F10" s="48" t="s">
        <v>30</v>
      </c>
      <c r="G10" s="46" t="s">
        <v>44</v>
      </c>
      <c r="H10" s="60">
        <v>2</v>
      </c>
      <c r="I10" s="27">
        <v>22</v>
      </c>
      <c r="J10" s="36">
        <v>1</v>
      </c>
      <c r="K10" s="27">
        <v>25</v>
      </c>
      <c r="L10" s="37">
        <f aca="true" t="shared" si="0" ref="L10:L17">I10+K10</f>
        <v>47</v>
      </c>
    </row>
    <row r="11" spans="1:12" ht="15.75" customHeight="1">
      <c r="A11" s="38">
        <v>2</v>
      </c>
      <c r="B11" s="36">
        <v>30</v>
      </c>
      <c r="C11" s="44" t="s">
        <v>53</v>
      </c>
      <c r="D11" s="36" t="s">
        <v>32</v>
      </c>
      <c r="E11" s="44" t="s">
        <v>37</v>
      </c>
      <c r="F11" s="45" t="s">
        <v>30</v>
      </c>
      <c r="G11" s="46" t="s">
        <v>43</v>
      </c>
      <c r="H11" s="60">
        <v>1</v>
      </c>
      <c r="I11" s="27">
        <v>25</v>
      </c>
      <c r="J11" s="36">
        <v>2</v>
      </c>
      <c r="K11" s="27">
        <v>22</v>
      </c>
      <c r="L11" s="37">
        <f t="shared" si="0"/>
        <v>47</v>
      </c>
    </row>
    <row r="12" spans="1:12" ht="15.75" customHeight="1">
      <c r="A12" s="38">
        <v>3</v>
      </c>
      <c r="B12" s="36">
        <v>92</v>
      </c>
      <c r="C12" s="44" t="s">
        <v>48</v>
      </c>
      <c r="D12" s="36" t="s">
        <v>31</v>
      </c>
      <c r="E12" s="44" t="s">
        <v>54</v>
      </c>
      <c r="F12" s="48" t="s">
        <v>30</v>
      </c>
      <c r="G12" s="36" t="s">
        <v>43</v>
      </c>
      <c r="H12" s="60">
        <v>4</v>
      </c>
      <c r="I12" s="27">
        <v>18</v>
      </c>
      <c r="J12" s="36">
        <v>3</v>
      </c>
      <c r="K12" s="27">
        <v>20</v>
      </c>
      <c r="L12" s="37">
        <f t="shared" si="0"/>
        <v>38</v>
      </c>
    </row>
    <row r="13" spans="1:12" ht="15.75" customHeight="1">
      <c r="A13" s="38">
        <v>4</v>
      </c>
      <c r="B13" s="36">
        <v>42</v>
      </c>
      <c r="C13" s="44" t="s">
        <v>110</v>
      </c>
      <c r="D13" s="36" t="s">
        <v>35</v>
      </c>
      <c r="E13" s="44" t="s">
        <v>37</v>
      </c>
      <c r="F13" s="48" t="s">
        <v>30</v>
      </c>
      <c r="G13" s="36" t="s">
        <v>40</v>
      </c>
      <c r="H13" s="60">
        <v>3</v>
      </c>
      <c r="I13" s="27">
        <v>20</v>
      </c>
      <c r="J13" s="36">
        <v>4</v>
      </c>
      <c r="K13" s="27">
        <v>18</v>
      </c>
      <c r="L13" s="37">
        <f t="shared" si="0"/>
        <v>38</v>
      </c>
    </row>
    <row r="14" spans="1:12" ht="15.75" customHeight="1">
      <c r="A14" s="38">
        <v>5</v>
      </c>
      <c r="B14" s="36">
        <v>55</v>
      </c>
      <c r="C14" s="44" t="s">
        <v>204</v>
      </c>
      <c r="D14" s="36" t="s">
        <v>31</v>
      </c>
      <c r="E14" s="44" t="s">
        <v>36</v>
      </c>
      <c r="F14" s="48" t="s">
        <v>30</v>
      </c>
      <c r="G14" s="36" t="s">
        <v>40</v>
      </c>
      <c r="H14" s="60">
        <v>5</v>
      </c>
      <c r="I14" s="27">
        <v>16</v>
      </c>
      <c r="J14" s="36">
        <v>5</v>
      </c>
      <c r="K14" s="27">
        <v>16</v>
      </c>
      <c r="L14" s="37">
        <f t="shared" si="0"/>
        <v>32</v>
      </c>
    </row>
    <row r="15" spans="1:12" ht="15.75" customHeight="1">
      <c r="A15" s="38">
        <v>6</v>
      </c>
      <c r="B15" s="36">
        <v>8</v>
      </c>
      <c r="C15" s="44" t="s">
        <v>206</v>
      </c>
      <c r="D15" s="36" t="s">
        <v>31</v>
      </c>
      <c r="E15" s="44" t="s">
        <v>207</v>
      </c>
      <c r="F15" s="48" t="s">
        <v>30</v>
      </c>
      <c r="G15" s="36" t="s">
        <v>40</v>
      </c>
      <c r="H15" s="60">
        <v>7</v>
      </c>
      <c r="I15" s="27">
        <v>14</v>
      </c>
      <c r="J15" s="36">
        <v>6</v>
      </c>
      <c r="K15" s="27">
        <v>15</v>
      </c>
      <c r="L15" s="37">
        <f t="shared" si="0"/>
        <v>29</v>
      </c>
    </row>
    <row r="16" spans="1:12" ht="15.75" customHeight="1">
      <c r="A16" s="38">
        <v>7</v>
      </c>
      <c r="B16" s="36">
        <v>69</v>
      </c>
      <c r="C16" s="44" t="s">
        <v>94</v>
      </c>
      <c r="D16" s="36" t="s">
        <v>31</v>
      </c>
      <c r="E16" s="44" t="s">
        <v>37</v>
      </c>
      <c r="F16" s="48" t="s">
        <v>30</v>
      </c>
      <c r="G16" s="46" t="s">
        <v>44</v>
      </c>
      <c r="H16" s="60">
        <v>6</v>
      </c>
      <c r="I16" s="27">
        <v>15</v>
      </c>
      <c r="J16" s="36">
        <v>7</v>
      </c>
      <c r="K16" s="27">
        <v>14</v>
      </c>
      <c r="L16" s="37">
        <f t="shared" si="0"/>
        <v>29</v>
      </c>
    </row>
    <row r="17" spans="1:12" ht="15.75" customHeight="1">
      <c r="A17" s="38">
        <v>8</v>
      </c>
      <c r="B17" s="36">
        <v>87</v>
      </c>
      <c r="C17" s="49" t="s">
        <v>101</v>
      </c>
      <c r="D17" s="36" t="s">
        <v>31</v>
      </c>
      <c r="E17" s="44" t="s">
        <v>37</v>
      </c>
      <c r="F17" s="48" t="s">
        <v>30</v>
      </c>
      <c r="G17" s="46" t="s">
        <v>41</v>
      </c>
      <c r="H17" s="60" t="s">
        <v>109</v>
      </c>
      <c r="I17" s="27">
        <v>0</v>
      </c>
      <c r="J17" s="36" t="s">
        <v>87</v>
      </c>
      <c r="K17" s="27">
        <v>0</v>
      </c>
      <c r="L17" s="37">
        <f t="shared" si="0"/>
        <v>0</v>
      </c>
    </row>
    <row r="18" spans="1:12" ht="15.75" customHeight="1">
      <c r="A18" s="38">
        <v>9</v>
      </c>
      <c r="B18" s="67"/>
      <c r="C18" s="67"/>
      <c r="D18" s="67"/>
      <c r="E18" s="67"/>
      <c r="F18" s="67"/>
      <c r="G18" s="67"/>
      <c r="H18" s="60"/>
      <c r="I18" s="27"/>
      <c r="J18" s="36"/>
      <c r="K18" s="27"/>
      <c r="L18" s="37"/>
    </row>
    <row r="19" spans="1:12" ht="15.75" customHeight="1">
      <c r="A19" s="38">
        <v>10</v>
      </c>
      <c r="B19" s="67"/>
      <c r="C19" s="67"/>
      <c r="D19" s="67"/>
      <c r="E19" s="67"/>
      <c r="F19" s="67"/>
      <c r="G19" s="67"/>
      <c r="H19" s="60"/>
      <c r="I19" s="27"/>
      <c r="J19" s="36"/>
      <c r="K19" s="27"/>
      <c r="L19" s="37"/>
    </row>
    <row r="20" spans="1:12" ht="15.75" customHeight="1">
      <c r="A20" s="38">
        <v>11</v>
      </c>
      <c r="B20" s="67"/>
      <c r="C20" s="67"/>
      <c r="D20" s="67"/>
      <c r="E20" s="67"/>
      <c r="F20" s="67"/>
      <c r="G20" s="67"/>
      <c r="H20" s="60"/>
      <c r="I20" s="27"/>
      <c r="J20" s="36"/>
      <c r="K20" s="27"/>
      <c r="L20" s="37"/>
    </row>
    <row r="21" spans="1:12" ht="15.75" customHeight="1">
      <c r="A21" s="38">
        <v>12</v>
      </c>
      <c r="B21" s="67"/>
      <c r="C21" s="67"/>
      <c r="D21" s="67"/>
      <c r="E21" s="67"/>
      <c r="F21" s="67"/>
      <c r="G21" s="67"/>
      <c r="H21" s="60"/>
      <c r="I21" s="27"/>
      <c r="J21" s="36"/>
      <c r="K21" s="27"/>
      <c r="L21" s="37"/>
    </row>
    <row r="22" spans="1:12" ht="15.75" customHeight="1">
      <c r="A22" s="38">
        <v>13</v>
      </c>
      <c r="B22" s="67"/>
      <c r="C22" s="67"/>
      <c r="D22" s="67"/>
      <c r="E22" s="67"/>
      <c r="F22" s="67"/>
      <c r="G22" s="67"/>
      <c r="H22" s="60"/>
      <c r="I22" s="27"/>
      <c r="J22" s="36"/>
      <c r="K22" s="27"/>
      <c r="L22" s="37"/>
    </row>
    <row r="23" spans="1:12" ht="15.75" customHeight="1">
      <c r="A23" s="38">
        <v>14</v>
      </c>
      <c r="B23" s="67"/>
      <c r="C23" s="67"/>
      <c r="D23" s="67"/>
      <c r="E23" s="67"/>
      <c r="F23" s="67"/>
      <c r="G23" s="67"/>
      <c r="H23" s="60"/>
      <c r="I23" s="27"/>
      <c r="J23" s="36"/>
      <c r="K23" s="27"/>
      <c r="L23" s="37"/>
    </row>
    <row r="24" spans="1:12" ht="15.75" customHeight="1">
      <c r="A24" s="38">
        <v>15</v>
      </c>
      <c r="B24" s="67"/>
      <c r="C24" s="67"/>
      <c r="D24" s="67"/>
      <c r="E24" s="67"/>
      <c r="F24" s="67"/>
      <c r="G24" s="67"/>
      <c r="H24" s="60"/>
      <c r="I24" s="27"/>
      <c r="J24" s="36"/>
      <c r="K24" s="27"/>
      <c r="L24" s="37"/>
    </row>
    <row r="25" spans="1:12" ht="15.75" customHeight="1">
      <c r="A25" s="38">
        <v>16</v>
      </c>
      <c r="B25" s="67"/>
      <c r="C25" s="67"/>
      <c r="D25" s="67"/>
      <c r="E25" s="67"/>
      <c r="F25" s="67"/>
      <c r="G25" s="67"/>
      <c r="H25" s="60"/>
      <c r="I25" s="27"/>
      <c r="J25" s="36"/>
      <c r="K25" s="27"/>
      <c r="L25" s="37"/>
    </row>
    <row r="26" spans="1:12" ht="15.75" customHeight="1">
      <c r="A26" s="38">
        <v>17</v>
      </c>
      <c r="B26" s="67"/>
      <c r="C26" s="67"/>
      <c r="D26" s="67"/>
      <c r="E26" s="67"/>
      <c r="F26" s="67"/>
      <c r="G26" s="67"/>
      <c r="H26" s="60"/>
      <c r="I26" s="27"/>
      <c r="J26" s="36"/>
      <c r="K26" s="27"/>
      <c r="L26" s="37"/>
    </row>
    <row r="27" spans="1:12" ht="15.75" customHeight="1">
      <c r="A27" s="38">
        <v>18</v>
      </c>
      <c r="B27" s="67"/>
      <c r="C27" s="67"/>
      <c r="D27" s="67"/>
      <c r="E27" s="67"/>
      <c r="F27" s="67"/>
      <c r="G27" s="67"/>
      <c r="H27" s="60"/>
      <c r="I27" s="27"/>
      <c r="J27" s="36"/>
      <c r="K27" s="27"/>
      <c r="L27" s="37"/>
    </row>
    <row r="28" ht="15.75" customHeight="1"/>
    <row r="29" spans="2:12" ht="15.75" customHeight="1">
      <c r="B29" s="32" t="s">
        <v>23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2:12" ht="15.75" customHeight="1">
      <c r="B30" s="32" t="s">
        <v>69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2:12" ht="15.75" customHeight="1">
      <c r="B31" s="32" t="s">
        <v>46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2" ht="15.75">
      <c r="B32" s="32" t="s">
        <v>61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7" ht="15.75">
      <c r="M37" s="31"/>
    </row>
    <row r="38" ht="15.75">
      <c r="M38" s="32"/>
    </row>
    <row r="39" ht="15.75">
      <c r="H39" s="31"/>
    </row>
    <row r="40" ht="15.75">
      <c r="H40" s="32"/>
    </row>
    <row r="67" spans="2:7" ht="15.75">
      <c r="B67" s="77">
        <v>99</v>
      </c>
      <c r="C67" s="78" t="s">
        <v>219</v>
      </c>
      <c r="D67" s="77" t="s">
        <v>32</v>
      </c>
      <c r="E67" s="78" t="s">
        <v>159</v>
      </c>
      <c r="F67" s="79" t="s">
        <v>30</v>
      </c>
      <c r="G67" s="80" t="s">
        <v>44</v>
      </c>
    </row>
    <row r="68" spans="2:7" ht="15.75">
      <c r="B68" s="77">
        <v>11</v>
      </c>
      <c r="C68" s="81" t="s">
        <v>200</v>
      </c>
      <c r="D68" s="77">
        <v>1</v>
      </c>
      <c r="E68" s="78" t="s">
        <v>117</v>
      </c>
      <c r="F68" s="84" t="s">
        <v>30</v>
      </c>
      <c r="G68" s="80" t="s">
        <v>44</v>
      </c>
    </row>
    <row r="69" spans="2:7" ht="15.75">
      <c r="B69" s="77">
        <v>84</v>
      </c>
      <c r="C69" s="78" t="s">
        <v>201</v>
      </c>
      <c r="D69" s="77" t="s">
        <v>31</v>
      </c>
      <c r="E69" s="78" t="s">
        <v>38</v>
      </c>
      <c r="F69" s="79" t="s">
        <v>30</v>
      </c>
      <c r="G69" s="80" t="s">
        <v>42</v>
      </c>
    </row>
    <row r="70" spans="2:7" ht="15.75">
      <c r="B70" s="77">
        <v>65</v>
      </c>
      <c r="C70" s="78" t="s">
        <v>111</v>
      </c>
      <c r="D70" s="77" t="s">
        <v>31</v>
      </c>
      <c r="E70" s="78" t="s">
        <v>37</v>
      </c>
      <c r="F70" s="79" t="s">
        <v>30</v>
      </c>
      <c r="G70" s="77" t="s">
        <v>40</v>
      </c>
    </row>
    <row r="71" spans="2:7" ht="15.75">
      <c r="B71" s="77">
        <v>49</v>
      </c>
      <c r="C71" s="78" t="s">
        <v>198</v>
      </c>
      <c r="D71" s="77" t="s">
        <v>31</v>
      </c>
      <c r="E71" s="78" t="s">
        <v>199</v>
      </c>
      <c r="F71" s="79" t="s">
        <v>30</v>
      </c>
      <c r="G71" s="77" t="s">
        <v>40</v>
      </c>
    </row>
    <row r="72" spans="2:7" ht="15.75">
      <c r="B72" s="77">
        <v>52</v>
      </c>
      <c r="C72" s="78" t="s">
        <v>202</v>
      </c>
      <c r="D72" s="77" t="s">
        <v>31</v>
      </c>
      <c r="E72" s="78" t="s">
        <v>37</v>
      </c>
      <c r="F72" s="79" t="s">
        <v>30</v>
      </c>
      <c r="G72" s="77" t="s">
        <v>40</v>
      </c>
    </row>
    <row r="73" spans="2:7" ht="15.75">
      <c r="B73" s="77">
        <v>73</v>
      </c>
      <c r="C73" s="78" t="s">
        <v>220</v>
      </c>
      <c r="D73" s="77">
        <v>2</v>
      </c>
      <c r="E73" s="78" t="s">
        <v>38</v>
      </c>
      <c r="F73" s="84" t="s">
        <v>30</v>
      </c>
      <c r="G73" s="80" t="s">
        <v>43</v>
      </c>
    </row>
    <row r="74" spans="2:7" ht="15.75">
      <c r="B74" s="77">
        <v>89</v>
      </c>
      <c r="C74" s="78" t="s">
        <v>203</v>
      </c>
      <c r="D74" s="77" t="s">
        <v>31</v>
      </c>
      <c r="E74" s="78" t="s">
        <v>55</v>
      </c>
      <c r="F74" s="79" t="s">
        <v>30</v>
      </c>
      <c r="G74" s="77" t="s">
        <v>40</v>
      </c>
    </row>
    <row r="75" spans="2:7" ht="15.75">
      <c r="B75" s="77">
        <v>59</v>
      </c>
      <c r="C75" s="78" t="s">
        <v>102</v>
      </c>
      <c r="D75" s="77" t="s">
        <v>31</v>
      </c>
      <c r="E75" s="78" t="s">
        <v>37</v>
      </c>
      <c r="F75" s="79" t="s">
        <v>30</v>
      </c>
      <c r="G75" s="77" t="s">
        <v>40</v>
      </c>
    </row>
    <row r="76" spans="2:7" ht="15.75">
      <c r="B76" s="77">
        <v>7</v>
      </c>
      <c r="C76" s="81" t="s">
        <v>208</v>
      </c>
      <c r="D76" s="77" t="s">
        <v>31</v>
      </c>
      <c r="E76" s="78" t="s">
        <v>47</v>
      </c>
      <c r="F76" s="79" t="s">
        <v>30</v>
      </c>
      <c r="G76" s="80" t="s">
        <v>42</v>
      </c>
    </row>
  </sheetData>
  <sheetProtection/>
  <mergeCells count="18">
    <mergeCell ref="A2:K2"/>
    <mergeCell ref="A3:K3"/>
    <mergeCell ref="A4:L4"/>
    <mergeCell ref="A5:L5"/>
    <mergeCell ref="A7:A9"/>
    <mergeCell ref="B7:B9"/>
    <mergeCell ref="C7:C9"/>
    <mergeCell ref="D7:D9"/>
    <mergeCell ref="E7:E9"/>
    <mergeCell ref="F7:F9"/>
    <mergeCell ref="G7:G9"/>
    <mergeCell ref="H7:I7"/>
    <mergeCell ref="J7:K7"/>
    <mergeCell ref="L7:L9"/>
    <mergeCell ref="H8:H9"/>
    <mergeCell ref="I8:I9"/>
    <mergeCell ref="J8:J9"/>
    <mergeCell ref="K8:K9"/>
  </mergeCells>
  <dataValidations count="2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7">
      <formula1>1</formula1>
      <formula2>60</formula2>
    </dataValidation>
    <dataValidation errorStyle="warning" type="whole" showInputMessage="1" showErrorMessage="1" error="Укажите правильно занимаемое мотокроссменом место&#10;Место должно быть  от 1 до 60" sqref="J10:J27">
      <formula1>1</formula1>
      <formula2>60</formula2>
    </dataValidation>
  </dataValidations>
  <printOptions/>
  <pageMargins left="0.71" right="0.7086614173228347" top="0.17" bottom="0.16" header="0.17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0">
      <selection activeCell="M62" sqref="M62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27.7109375" style="0" customWidth="1"/>
    <col min="4" max="4" width="8.00390625" style="0" customWidth="1"/>
    <col min="5" max="5" width="20.28125" style="0" customWidth="1"/>
    <col min="6" max="6" width="8.421875" style="0" customWidth="1"/>
    <col min="7" max="10" width="5.7109375" style="0" customWidth="1"/>
  </cols>
  <sheetData>
    <row r="1" spans="1:11" ht="40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2" ht="13.5" customHeight="1">
      <c r="A2" s="102" t="s">
        <v>224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28"/>
    </row>
    <row r="3" spans="1:12" ht="12.75" customHeight="1">
      <c r="A3" s="102" t="s">
        <v>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9"/>
    </row>
    <row r="4" spans="1:12" ht="15" customHeight="1">
      <c r="A4" s="103" t="s">
        <v>225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1" ht="12.75">
      <c r="A5" s="106" t="s">
        <v>89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3"/>
    </row>
    <row r="7" spans="1:11" ht="15.75" customHeight="1">
      <c r="A7" s="91" t="s">
        <v>22</v>
      </c>
      <c r="B7" s="91" t="s">
        <v>0</v>
      </c>
      <c r="C7" s="91" t="s">
        <v>1</v>
      </c>
      <c r="D7" s="91" t="s">
        <v>28</v>
      </c>
      <c r="E7" s="91" t="s">
        <v>25</v>
      </c>
      <c r="F7" s="91" t="s">
        <v>2</v>
      </c>
      <c r="G7" s="91" t="s">
        <v>3</v>
      </c>
      <c r="H7" s="91"/>
      <c r="I7" s="91" t="s">
        <v>4</v>
      </c>
      <c r="J7" s="91"/>
      <c r="K7" s="94" t="s">
        <v>29</v>
      </c>
    </row>
    <row r="8" spans="1:11" ht="15.75" customHeight="1">
      <c r="A8" s="92"/>
      <c r="B8" s="91"/>
      <c r="C8" s="91"/>
      <c r="D8" s="91"/>
      <c r="E8" s="91"/>
      <c r="F8" s="91"/>
      <c r="G8" s="91" t="s">
        <v>11</v>
      </c>
      <c r="H8" s="98" t="s">
        <v>24</v>
      </c>
      <c r="I8" s="91" t="s">
        <v>11</v>
      </c>
      <c r="J8" s="98" t="s">
        <v>24</v>
      </c>
      <c r="K8" s="94"/>
    </row>
    <row r="9" spans="1:11" ht="21" customHeight="1">
      <c r="A9" s="92"/>
      <c r="B9" s="91"/>
      <c r="C9" s="91"/>
      <c r="D9" s="91"/>
      <c r="E9" s="91"/>
      <c r="F9" s="91"/>
      <c r="G9" s="91"/>
      <c r="H9" s="98"/>
      <c r="I9" s="91"/>
      <c r="J9" s="98"/>
      <c r="K9" s="94"/>
    </row>
    <row r="10" spans="1:11" ht="15.75" customHeight="1">
      <c r="A10" s="62">
        <v>1</v>
      </c>
      <c r="B10" s="36">
        <v>36</v>
      </c>
      <c r="C10" s="44" t="s">
        <v>144</v>
      </c>
      <c r="D10" s="36" t="s">
        <v>31</v>
      </c>
      <c r="E10" s="44" t="s">
        <v>117</v>
      </c>
      <c r="F10" s="73" t="s">
        <v>42</v>
      </c>
      <c r="G10" s="71">
        <v>1</v>
      </c>
      <c r="H10" s="74">
        <v>25</v>
      </c>
      <c r="I10" s="71">
        <v>1</v>
      </c>
      <c r="J10" s="74">
        <v>25</v>
      </c>
      <c r="K10" s="75">
        <f>H10+J10</f>
        <v>50</v>
      </c>
    </row>
    <row r="11" spans="1:11" ht="15.75" customHeight="1">
      <c r="A11" s="62">
        <v>2</v>
      </c>
      <c r="B11" s="71">
        <v>57</v>
      </c>
      <c r="C11" s="72" t="s">
        <v>60</v>
      </c>
      <c r="D11" s="71" t="s">
        <v>31</v>
      </c>
      <c r="E11" s="72" t="s">
        <v>37</v>
      </c>
      <c r="F11" s="73" t="s">
        <v>42</v>
      </c>
      <c r="G11" s="71">
        <v>3</v>
      </c>
      <c r="H11" s="74">
        <v>20</v>
      </c>
      <c r="I11" s="71">
        <v>2</v>
      </c>
      <c r="J11" s="74">
        <v>22</v>
      </c>
      <c r="K11" s="75">
        <f aca="true" t="shared" si="0" ref="K11:K27">H11+J11</f>
        <v>42</v>
      </c>
    </row>
    <row r="12" spans="1:11" ht="15.75" customHeight="1">
      <c r="A12" s="62">
        <v>3</v>
      </c>
      <c r="B12" s="71">
        <v>62</v>
      </c>
      <c r="C12" s="72" t="s">
        <v>115</v>
      </c>
      <c r="D12" s="71" t="s">
        <v>31</v>
      </c>
      <c r="E12" s="72" t="s">
        <v>37</v>
      </c>
      <c r="F12" s="73" t="s">
        <v>42</v>
      </c>
      <c r="G12" s="71">
        <v>4</v>
      </c>
      <c r="H12" s="74">
        <v>18</v>
      </c>
      <c r="I12" s="71">
        <v>5</v>
      </c>
      <c r="J12" s="74">
        <v>16</v>
      </c>
      <c r="K12" s="75">
        <f>H12+J12</f>
        <v>34</v>
      </c>
    </row>
    <row r="13" spans="1:11" ht="15.75" customHeight="1">
      <c r="A13" s="62">
        <v>4</v>
      </c>
      <c r="B13" s="36">
        <v>34</v>
      </c>
      <c r="C13" s="44" t="s">
        <v>234</v>
      </c>
      <c r="D13" s="36" t="s">
        <v>31</v>
      </c>
      <c r="E13" s="44" t="s">
        <v>235</v>
      </c>
      <c r="F13" s="46" t="s">
        <v>41</v>
      </c>
      <c r="G13" s="71">
        <v>2</v>
      </c>
      <c r="H13" s="74">
        <v>22</v>
      </c>
      <c r="I13" s="71">
        <v>14</v>
      </c>
      <c r="J13" s="74">
        <v>7</v>
      </c>
      <c r="K13" s="75">
        <f>H13+J13</f>
        <v>29</v>
      </c>
    </row>
    <row r="14" spans="1:11" ht="15.75" customHeight="1">
      <c r="A14" s="62">
        <v>5</v>
      </c>
      <c r="B14" s="36">
        <v>77</v>
      </c>
      <c r="C14" s="44" t="s">
        <v>112</v>
      </c>
      <c r="D14" s="36" t="s">
        <v>31</v>
      </c>
      <c r="E14" s="44" t="s">
        <v>55</v>
      </c>
      <c r="F14" s="73" t="s">
        <v>42</v>
      </c>
      <c r="G14" s="71">
        <v>12</v>
      </c>
      <c r="H14" s="74">
        <v>9</v>
      </c>
      <c r="I14" s="71">
        <v>3</v>
      </c>
      <c r="J14" s="74">
        <v>20</v>
      </c>
      <c r="K14" s="75">
        <f>H14+J14</f>
        <v>29</v>
      </c>
    </row>
    <row r="15" spans="1:11" ht="15.75" customHeight="1">
      <c r="A15" s="62">
        <v>6</v>
      </c>
      <c r="B15" s="71">
        <v>555</v>
      </c>
      <c r="C15" s="72" t="s">
        <v>148</v>
      </c>
      <c r="D15" s="71" t="s">
        <v>31</v>
      </c>
      <c r="E15" s="72" t="s">
        <v>36</v>
      </c>
      <c r="F15" s="73" t="s">
        <v>41</v>
      </c>
      <c r="G15" s="71">
        <v>5</v>
      </c>
      <c r="H15" s="74">
        <v>16</v>
      </c>
      <c r="I15" s="71">
        <v>8</v>
      </c>
      <c r="J15" s="74">
        <v>13</v>
      </c>
      <c r="K15" s="75">
        <f t="shared" si="0"/>
        <v>29</v>
      </c>
    </row>
    <row r="16" spans="1:11" ht="15.75" customHeight="1">
      <c r="A16" s="62">
        <v>7</v>
      </c>
      <c r="B16" s="36">
        <v>78</v>
      </c>
      <c r="C16" s="44" t="s">
        <v>193</v>
      </c>
      <c r="D16" s="36" t="s">
        <v>31</v>
      </c>
      <c r="E16" s="44" t="s">
        <v>194</v>
      </c>
      <c r="F16" s="73" t="s">
        <v>42</v>
      </c>
      <c r="G16" s="71">
        <v>13</v>
      </c>
      <c r="H16" s="74">
        <v>8</v>
      </c>
      <c r="I16" s="71">
        <v>4</v>
      </c>
      <c r="J16" s="74">
        <v>18</v>
      </c>
      <c r="K16" s="75">
        <f t="shared" si="0"/>
        <v>26</v>
      </c>
    </row>
    <row r="17" spans="1:11" ht="15.75" customHeight="1">
      <c r="A17" s="62">
        <v>8</v>
      </c>
      <c r="B17" s="71">
        <v>77</v>
      </c>
      <c r="C17" s="72" t="s">
        <v>88</v>
      </c>
      <c r="D17" s="71" t="s">
        <v>31</v>
      </c>
      <c r="E17" s="72" t="s">
        <v>55</v>
      </c>
      <c r="F17" s="73" t="s">
        <v>41</v>
      </c>
      <c r="G17" s="71">
        <v>7</v>
      </c>
      <c r="H17" s="74">
        <v>14</v>
      </c>
      <c r="I17" s="71">
        <v>9</v>
      </c>
      <c r="J17" s="74">
        <v>12</v>
      </c>
      <c r="K17" s="75">
        <f t="shared" si="0"/>
        <v>26</v>
      </c>
    </row>
    <row r="18" spans="1:11" ht="15.75" customHeight="1">
      <c r="A18" s="62">
        <v>9</v>
      </c>
      <c r="B18" s="71">
        <v>11</v>
      </c>
      <c r="C18" s="72" t="s">
        <v>114</v>
      </c>
      <c r="D18" s="71" t="s">
        <v>31</v>
      </c>
      <c r="E18" s="72" t="s">
        <v>55</v>
      </c>
      <c r="F18" s="73" t="s">
        <v>44</v>
      </c>
      <c r="G18" s="71">
        <v>11</v>
      </c>
      <c r="H18" s="74">
        <v>10</v>
      </c>
      <c r="I18" s="71">
        <v>7</v>
      </c>
      <c r="J18" s="74">
        <v>14</v>
      </c>
      <c r="K18" s="75">
        <f t="shared" si="0"/>
        <v>24</v>
      </c>
    </row>
    <row r="19" spans="1:11" ht="15.75" customHeight="1">
      <c r="A19" s="62">
        <v>10</v>
      </c>
      <c r="B19" s="36">
        <v>22</v>
      </c>
      <c r="C19" s="49" t="s">
        <v>195</v>
      </c>
      <c r="D19" s="36" t="s">
        <v>31</v>
      </c>
      <c r="E19" s="44" t="s">
        <v>47</v>
      </c>
      <c r="F19" s="73" t="s">
        <v>42</v>
      </c>
      <c r="G19" s="71">
        <v>8</v>
      </c>
      <c r="H19" s="74">
        <v>13</v>
      </c>
      <c r="I19" s="71">
        <v>11</v>
      </c>
      <c r="J19" s="74">
        <v>10</v>
      </c>
      <c r="K19" s="75">
        <f>H19+J19</f>
        <v>23</v>
      </c>
    </row>
    <row r="20" spans="1:11" ht="15.75" customHeight="1">
      <c r="A20" s="62">
        <v>11</v>
      </c>
      <c r="B20" s="71">
        <v>41</v>
      </c>
      <c r="C20" s="72" t="s">
        <v>149</v>
      </c>
      <c r="D20" s="71" t="s">
        <v>31</v>
      </c>
      <c r="E20" s="72" t="s">
        <v>55</v>
      </c>
      <c r="F20" s="73" t="s">
        <v>42</v>
      </c>
      <c r="G20" s="71">
        <v>6</v>
      </c>
      <c r="H20" s="74">
        <v>15</v>
      </c>
      <c r="I20" s="71">
        <v>15</v>
      </c>
      <c r="J20" s="74">
        <v>6</v>
      </c>
      <c r="K20" s="75">
        <f t="shared" si="0"/>
        <v>21</v>
      </c>
    </row>
    <row r="21" spans="1:11" ht="15.75">
      <c r="A21" s="62">
        <v>12</v>
      </c>
      <c r="B21" s="36">
        <v>50</v>
      </c>
      <c r="C21" s="44" t="s">
        <v>150</v>
      </c>
      <c r="D21" s="36" t="s">
        <v>31</v>
      </c>
      <c r="E21" s="44" t="s">
        <v>55</v>
      </c>
      <c r="F21" s="73" t="s">
        <v>42</v>
      </c>
      <c r="G21" s="71">
        <v>9</v>
      </c>
      <c r="H21" s="74">
        <v>12</v>
      </c>
      <c r="I21" s="71">
        <v>16</v>
      </c>
      <c r="J21" s="74">
        <v>5</v>
      </c>
      <c r="K21" s="75">
        <f t="shared" si="0"/>
        <v>17</v>
      </c>
    </row>
    <row r="22" spans="1:11" ht="15.75">
      <c r="A22" s="62">
        <v>13</v>
      </c>
      <c r="B22" s="71">
        <v>15</v>
      </c>
      <c r="C22" s="72" t="s">
        <v>236</v>
      </c>
      <c r="D22" s="71" t="s">
        <v>31</v>
      </c>
      <c r="E22" s="72" t="s">
        <v>131</v>
      </c>
      <c r="F22" s="73" t="s">
        <v>41</v>
      </c>
      <c r="G22" s="71">
        <v>14</v>
      </c>
      <c r="H22" s="74">
        <v>7</v>
      </c>
      <c r="I22" s="71">
        <v>12</v>
      </c>
      <c r="J22" s="74">
        <v>9</v>
      </c>
      <c r="K22" s="75">
        <f t="shared" si="0"/>
        <v>16</v>
      </c>
    </row>
    <row r="23" spans="1:11" ht="15.75">
      <c r="A23" s="62">
        <v>14</v>
      </c>
      <c r="B23" s="71">
        <v>10</v>
      </c>
      <c r="C23" s="72" t="s">
        <v>147</v>
      </c>
      <c r="D23" s="71" t="s">
        <v>31</v>
      </c>
      <c r="E23" s="72" t="s">
        <v>55</v>
      </c>
      <c r="F23" s="73" t="s">
        <v>41</v>
      </c>
      <c r="G23" s="71" t="s">
        <v>109</v>
      </c>
      <c r="H23" s="74">
        <v>0</v>
      </c>
      <c r="I23" s="71">
        <v>6</v>
      </c>
      <c r="J23" s="74">
        <v>15</v>
      </c>
      <c r="K23" s="75">
        <f>H23+J23</f>
        <v>15</v>
      </c>
    </row>
    <row r="24" spans="1:11" ht="15.75">
      <c r="A24" s="62">
        <v>15</v>
      </c>
      <c r="B24" s="36">
        <v>35</v>
      </c>
      <c r="C24" s="44" t="s">
        <v>232</v>
      </c>
      <c r="D24" s="36" t="s">
        <v>31</v>
      </c>
      <c r="E24" s="44" t="s">
        <v>233</v>
      </c>
      <c r="F24" s="73" t="s">
        <v>41</v>
      </c>
      <c r="G24" s="71">
        <v>10</v>
      </c>
      <c r="H24" s="74">
        <v>11</v>
      </c>
      <c r="I24" s="71">
        <v>17</v>
      </c>
      <c r="J24" s="74">
        <v>4</v>
      </c>
      <c r="K24" s="75">
        <f t="shared" si="0"/>
        <v>15</v>
      </c>
    </row>
    <row r="25" spans="1:11" ht="15.75">
      <c r="A25" s="62">
        <v>16</v>
      </c>
      <c r="B25" s="71">
        <v>3</v>
      </c>
      <c r="C25" s="72" t="s">
        <v>237</v>
      </c>
      <c r="D25" s="71" t="s">
        <v>31</v>
      </c>
      <c r="E25" s="72" t="s">
        <v>131</v>
      </c>
      <c r="F25" s="73" t="s">
        <v>41</v>
      </c>
      <c r="G25" s="71">
        <v>17</v>
      </c>
      <c r="H25" s="74">
        <v>4</v>
      </c>
      <c r="I25" s="71">
        <v>13</v>
      </c>
      <c r="J25" s="74">
        <v>8</v>
      </c>
      <c r="K25" s="75">
        <f>H25+J25</f>
        <v>12</v>
      </c>
    </row>
    <row r="26" spans="1:11" ht="15.75">
      <c r="A26" s="62">
        <v>17</v>
      </c>
      <c r="B26" s="36">
        <v>73</v>
      </c>
      <c r="C26" s="44" t="s">
        <v>238</v>
      </c>
      <c r="D26" s="36" t="s">
        <v>31</v>
      </c>
      <c r="E26" s="44" t="s">
        <v>229</v>
      </c>
      <c r="F26" s="73" t="s">
        <v>44</v>
      </c>
      <c r="G26" s="71" t="s">
        <v>109</v>
      </c>
      <c r="H26" s="74">
        <v>0</v>
      </c>
      <c r="I26" s="71">
        <v>10</v>
      </c>
      <c r="J26" s="74">
        <v>11</v>
      </c>
      <c r="K26" s="75">
        <f>H26+J26</f>
        <v>11</v>
      </c>
    </row>
    <row r="27" spans="1:11" ht="15.75">
      <c r="A27" s="62">
        <v>18</v>
      </c>
      <c r="B27" s="71">
        <v>60</v>
      </c>
      <c r="C27" s="72" t="s">
        <v>118</v>
      </c>
      <c r="D27" s="71" t="s">
        <v>31</v>
      </c>
      <c r="E27" s="72" t="s">
        <v>55</v>
      </c>
      <c r="F27" s="73" t="s">
        <v>42</v>
      </c>
      <c r="G27" s="71">
        <v>15</v>
      </c>
      <c r="H27" s="74">
        <v>6</v>
      </c>
      <c r="I27" s="71" t="s">
        <v>87</v>
      </c>
      <c r="J27" s="74">
        <v>0</v>
      </c>
      <c r="K27" s="75">
        <f t="shared" si="0"/>
        <v>6</v>
      </c>
    </row>
    <row r="28" spans="1:11" ht="15.75" customHeight="1">
      <c r="A28" s="62">
        <v>19</v>
      </c>
      <c r="B28" s="36">
        <v>55</v>
      </c>
      <c r="C28" s="44" t="s">
        <v>113</v>
      </c>
      <c r="D28" s="36" t="s">
        <v>31</v>
      </c>
      <c r="E28" s="44" t="s">
        <v>55</v>
      </c>
      <c r="F28" s="73" t="s">
        <v>44</v>
      </c>
      <c r="G28" s="71">
        <v>16</v>
      </c>
      <c r="H28" s="74">
        <v>5</v>
      </c>
      <c r="I28" s="71" t="s">
        <v>87</v>
      </c>
      <c r="J28" s="74">
        <v>0</v>
      </c>
      <c r="K28" s="75">
        <f>H28+J28</f>
        <v>5</v>
      </c>
    </row>
    <row r="29" spans="1:11" ht="15.75">
      <c r="A29" s="62">
        <v>20</v>
      </c>
      <c r="B29" s="67"/>
      <c r="C29" s="67"/>
      <c r="D29" s="67"/>
      <c r="E29" s="67"/>
      <c r="F29" s="67"/>
      <c r="G29" s="71"/>
      <c r="H29" s="74"/>
      <c r="I29" s="71"/>
      <c r="J29" s="74"/>
      <c r="K29" s="75"/>
    </row>
    <row r="30" spans="1:11" ht="15.75">
      <c r="A30" s="62">
        <v>21</v>
      </c>
      <c r="B30" s="67"/>
      <c r="C30" s="67"/>
      <c r="D30" s="67"/>
      <c r="E30" s="67"/>
      <c r="F30" s="67"/>
      <c r="G30" s="71"/>
      <c r="H30" s="74"/>
      <c r="I30" s="71"/>
      <c r="J30" s="74"/>
      <c r="K30" s="75"/>
    </row>
    <row r="31" spans="1:11" ht="15.75">
      <c r="A31" s="62">
        <v>22</v>
      </c>
      <c r="B31" s="67"/>
      <c r="C31" s="67"/>
      <c r="D31" s="67"/>
      <c r="E31" s="67"/>
      <c r="F31" s="67"/>
      <c r="G31" s="71"/>
      <c r="H31" s="74"/>
      <c r="I31" s="71"/>
      <c r="J31" s="74"/>
      <c r="K31" s="75"/>
    </row>
    <row r="32" spans="1:11" ht="15.75">
      <c r="A32" s="62">
        <v>23</v>
      </c>
      <c r="B32" s="67"/>
      <c r="C32" s="67"/>
      <c r="D32" s="67"/>
      <c r="E32" s="67"/>
      <c r="F32" s="67"/>
      <c r="G32" s="71"/>
      <c r="H32" s="74"/>
      <c r="I32" s="71"/>
      <c r="J32" s="74"/>
      <c r="K32" s="75"/>
    </row>
    <row r="33" spans="1:11" ht="15.75">
      <c r="A33" s="62">
        <v>24</v>
      </c>
      <c r="B33" s="67"/>
      <c r="C33" s="67"/>
      <c r="D33" s="67"/>
      <c r="E33" s="67"/>
      <c r="F33" s="67"/>
      <c r="G33" s="71"/>
      <c r="H33" s="74"/>
      <c r="I33" s="71"/>
      <c r="J33" s="74"/>
      <c r="K33" s="75"/>
    </row>
    <row r="34" spans="1:11" ht="15.75">
      <c r="A34" s="62">
        <v>25</v>
      </c>
      <c r="B34" s="67"/>
      <c r="C34" s="67"/>
      <c r="D34" s="67"/>
      <c r="E34" s="67"/>
      <c r="F34" s="67"/>
      <c r="G34" s="71"/>
      <c r="H34" s="74"/>
      <c r="I34" s="71"/>
      <c r="J34" s="74"/>
      <c r="K34" s="75"/>
    </row>
    <row r="35" spans="2:11" ht="12.75"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2:11" ht="15.75">
      <c r="B36" s="32" t="s">
        <v>23</v>
      </c>
      <c r="C36" s="32"/>
      <c r="D36" s="32"/>
      <c r="E36" s="32"/>
      <c r="F36" s="32"/>
      <c r="G36" s="32"/>
      <c r="H36" s="76"/>
      <c r="I36" s="76"/>
      <c r="J36" s="76"/>
      <c r="K36" s="76"/>
    </row>
    <row r="37" spans="2:11" ht="15.75">
      <c r="B37" s="32" t="s">
        <v>69</v>
      </c>
      <c r="C37" s="32"/>
      <c r="D37" s="32"/>
      <c r="E37" s="32"/>
      <c r="F37" s="32"/>
      <c r="G37" s="32"/>
      <c r="H37" s="76"/>
      <c r="I37" s="76"/>
      <c r="J37" s="76"/>
      <c r="K37" s="76"/>
    </row>
    <row r="38" spans="2:11" ht="15.75">
      <c r="B38" s="32"/>
      <c r="C38" s="32"/>
      <c r="D38" s="32"/>
      <c r="E38" s="32"/>
      <c r="F38" s="32"/>
      <c r="G38" s="32"/>
      <c r="H38" s="76"/>
      <c r="I38" s="76"/>
      <c r="J38" s="76"/>
      <c r="K38" s="76"/>
    </row>
    <row r="39" spans="2:11" ht="15.75">
      <c r="B39" s="32" t="s">
        <v>46</v>
      </c>
      <c r="C39" s="32"/>
      <c r="D39" s="32"/>
      <c r="E39" s="32"/>
      <c r="F39" s="32"/>
      <c r="G39" s="32"/>
      <c r="H39" s="76"/>
      <c r="I39" s="76"/>
      <c r="J39" s="76"/>
      <c r="K39" s="76"/>
    </row>
    <row r="40" spans="2:11" ht="15.75">
      <c r="B40" s="32" t="s">
        <v>61</v>
      </c>
      <c r="C40" s="32"/>
      <c r="D40" s="32"/>
      <c r="E40" s="32"/>
      <c r="F40" s="32"/>
      <c r="G40" s="32"/>
      <c r="H40" s="76"/>
      <c r="I40" s="76"/>
      <c r="J40" s="76"/>
      <c r="K40" s="76"/>
    </row>
    <row r="41" spans="2:11" ht="12.75">
      <c r="B41" s="1"/>
      <c r="C41" s="1"/>
      <c r="D41" s="1"/>
      <c r="E41" s="1"/>
      <c r="F41" s="1"/>
      <c r="G41" s="1"/>
      <c r="H41" s="76"/>
      <c r="I41" s="76"/>
      <c r="J41" s="76"/>
      <c r="K41" s="76"/>
    </row>
    <row r="44" spans="7:11" ht="12.75">
      <c r="G44" s="76"/>
      <c r="H44" s="76"/>
      <c r="I44" s="76"/>
      <c r="J44" s="76"/>
      <c r="K44" s="76"/>
    </row>
    <row r="45" spans="7:11" ht="12.75">
      <c r="G45" s="76"/>
      <c r="H45" s="76"/>
      <c r="I45" s="76"/>
      <c r="J45" s="76"/>
      <c r="K45" s="76"/>
    </row>
    <row r="46" spans="7:11" ht="12.75">
      <c r="G46" s="76"/>
      <c r="H46" s="76"/>
      <c r="I46" s="76"/>
      <c r="J46" s="76"/>
      <c r="K46" s="76"/>
    </row>
    <row r="47" spans="7:11" ht="12.75">
      <c r="G47" s="76"/>
      <c r="H47" s="76"/>
      <c r="I47" s="76"/>
      <c r="J47" s="76"/>
      <c r="K47" s="76"/>
    </row>
    <row r="48" spans="7:11" ht="12.75">
      <c r="G48" s="76"/>
      <c r="H48" s="76"/>
      <c r="I48" s="76"/>
      <c r="J48" s="76"/>
      <c r="K48" s="76"/>
    </row>
    <row r="49" spans="7:11" ht="12.75">
      <c r="G49" s="76"/>
      <c r="H49" s="76"/>
      <c r="I49" s="76"/>
      <c r="J49" s="76"/>
      <c r="K49" s="76"/>
    </row>
    <row r="50" spans="7:11" ht="12.75">
      <c r="G50" s="76"/>
      <c r="H50" s="76"/>
      <c r="I50" s="76"/>
      <c r="J50" s="76"/>
      <c r="K50" s="76"/>
    </row>
    <row r="51" spans="7:11" ht="12.75">
      <c r="G51" s="76"/>
      <c r="H51" s="76"/>
      <c r="I51" s="76"/>
      <c r="J51" s="76"/>
      <c r="K51" s="76"/>
    </row>
    <row r="52" spans="7:11" ht="12.75">
      <c r="G52" s="76"/>
      <c r="H52" s="76"/>
      <c r="I52" s="76"/>
      <c r="J52" s="76"/>
      <c r="K52" s="76"/>
    </row>
    <row r="53" spans="7:11" ht="12.75">
      <c r="G53" s="76"/>
      <c r="H53" s="76"/>
      <c r="I53" s="76"/>
      <c r="J53" s="76"/>
      <c r="K53" s="76"/>
    </row>
    <row r="54" spans="7:11" ht="12.75">
      <c r="G54" s="76"/>
      <c r="H54" s="76"/>
      <c r="I54" s="76"/>
      <c r="J54" s="76"/>
      <c r="K54" s="76"/>
    </row>
    <row r="55" spans="7:11" ht="12.75">
      <c r="G55" s="76"/>
      <c r="H55" s="76"/>
      <c r="I55" s="76"/>
      <c r="J55" s="76"/>
      <c r="K55" s="76"/>
    </row>
    <row r="56" spans="7:11" ht="12.75">
      <c r="G56" s="76"/>
      <c r="H56" s="76"/>
      <c r="I56" s="76"/>
      <c r="J56" s="76"/>
      <c r="K56" s="76"/>
    </row>
    <row r="57" spans="7:11" ht="12.75">
      <c r="G57" s="76"/>
      <c r="H57" s="76"/>
      <c r="I57" s="76"/>
      <c r="J57" s="76"/>
      <c r="K57" s="76"/>
    </row>
    <row r="58" spans="7:11" ht="12.75">
      <c r="G58" s="76"/>
      <c r="H58" s="76"/>
      <c r="I58" s="76"/>
      <c r="J58" s="76"/>
      <c r="K58" s="76"/>
    </row>
    <row r="59" spans="7:11" ht="12.75">
      <c r="G59" s="76"/>
      <c r="H59" s="76"/>
      <c r="I59" s="76"/>
      <c r="J59" s="76"/>
      <c r="K59" s="76"/>
    </row>
    <row r="60" spans="7:11" ht="12.75">
      <c r="G60" s="76"/>
      <c r="H60" s="76"/>
      <c r="I60" s="76"/>
      <c r="J60" s="76"/>
      <c r="K60" s="76"/>
    </row>
    <row r="61" spans="7:11" ht="12.75">
      <c r="G61" s="76"/>
      <c r="H61" s="76"/>
      <c r="I61" s="76"/>
      <c r="J61" s="76"/>
      <c r="K61" s="76"/>
    </row>
    <row r="62" spans="7:11" ht="12.75">
      <c r="G62" s="76"/>
      <c r="H62" s="76"/>
      <c r="I62" s="76"/>
      <c r="J62" s="76"/>
      <c r="K62" s="76"/>
    </row>
    <row r="63" spans="2:11" ht="12.75"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2:11" ht="12.75"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2:11" ht="12.75">
      <c r="B65" s="76"/>
      <c r="C65" s="76"/>
      <c r="D65" s="76"/>
      <c r="E65" s="76"/>
      <c r="F65" s="76"/>
      <c r="G65" s="76"/>
      <c r="H65" s="76"/>
      <c r="I65" s="76"/>
      <c r="J65" s="76"/>
      <c r="K65" s="76"/>
    </row>
    <row r="66" spans="2:11" ht="12.75">
      <c r="B66" s="76"/>
      <c r="C66" s="76"/>
      <c r="D66" s="76"/>
      <c r="E66" s="76"/>
      <c r="F66" s="76"/>
      <c r="G66" s="76"/>
      <c r="H66" s="76"/>
      <c r="I66" s="76"/>
      <c r="J66" s="76"/>
      <c r="K66" s="76"/>
    </row>
    <row r="67" spans="2:11" ht="12.75"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2:11" ht="12.75">
      <c r="B68" s="76"/>
      <c r="C68" s="76"/>
      <c r="D68" s="76"/>
      <c r="E68" s="76"/>
      <c r="F68" s="76"/>
      <c r="G68" s="76"/>
      <c r="H68" s="76"/>
      <c r="I68" s="76"/>
      <c r="J68" s="76"/>
      <c r="K68" s="76"/>
    </row>
    <row r="69" spans="2:11" ht="12.75"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2:11" ht="12.75"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7:11" ht="12.75">
      <c r="G71" s="76"/>
      <c r="H71" s="76"/>
      <c r="I71" s="76"/>
      <c r="J71" s="76"/>
      <c r="K71" s="76"/>
    </row>
    <row r="72" spans="7:11" ht="12.75">
      <c r="G72" s="76"/>
      <c r="H72" s="76"/>
      <c r="I72" s="76"/>
      <c r="J72" s="76"/>
      <c r="K72" s="76"/>
    </row>
    <row r="73" spans="7:11" ht="12.75">
      <c r="G73" s="76"/>
      <c r="H73" s="76"/>
      <c r="I73" s="76"/>
      <c r="J73" s="76"/>
      <c r="K73" s="76"/>
    </row>
    <row r="74" spans="7:11" ht="12.75">
      <c r="G74" s="76"/>
      <c r="H74" s="76"/>
      <c r="I74" s="76"/>
      <c r="J74" s="76"/>
      <c r="K74" s="76"/>
    </row>
    <row r="75" spans="7:11" ht="12.75">
      <c r="G75" s="76"/>
      <c r="H75" s="76"/>
      <c r="I75" s="76"/>
      <c r="J75" s="76"/>
      <c r="K75" s="76"/>
    </row>
    <row r="76" spans="7:11" ht="12.75">
      <c r="G76" s="76"/>
      <c r="H76" s="76"/>
      <c r="I76" s="76"/>
      <c r="J76" s="76"/>
      <c r="K76" s="76"/>
    </row>
    <row r="77" spans="7:11" ht="12.75">
      <c r="G77" s="76"/>
      <c r="H77" s="76"/>
      <c r="I77" s="76"/>
      <c r="J77" s="76"/>
      <c r="K77" s="76"/>
    </row>
    <row r="78" spans="7:11" ht="12.75">
      <c r="G78" s="76"/>
      <c r="H78" s="76"/>
      <c r="I78" s="76"/>
      <c r="J78" s="76"/>
      <c r="K78" s="76"/>
    </row>
    <row r="79" spans="2:11" ht="15.75">
      <c r="B79" s="77">
        <v>51</v>
      </c>
      <c r="C79" s="78" t="s">
        <v>196</v>
      </c>
      <c r="D79" s="77" t="s">
        <v>31</v>
      </c>
      <c r="E79" s="78" t="s">
        <v>37</v>
      </c>
      <c r="F79" s="84" t="s">
        <v>30</v>
      </c>
      <c r="G79" s="76"/>
      <c r="H79" s="76"/>
      <c r="I79" s="76"/>
      <c r="J79" s="76"/>
      <c r="K79" s="76"/>
    </row>
    <row r="80" spans="2:11" ht="15.75">
      <c r="B80" s="77">
        <v>158</v>
      </c>
      <c r="C80" s="81" t="s">
        <v>197</v>
      </c>
      <c r="D80" s="77" t="s">
        <v>31</v>
      </c>
      <c r="E80" s="78" t="s">
        <v>47</v>
      </c>
      <c r="F80" s="84" t="s">
        <v>30</v>
      </c>
      <c r="G80" s="76"/>
      <c r="H80" s="76"/>
      <c r="I80" s="76"/>
      <c r="J80" s="76"/>
      <c r="K80" s="76"/>
    </row>
    <row r="81" spans="2:11" ht="15.75">
      <c r="B81" s="77">
        <v>58</v>
      </c>
      <c r="C81" s="78" t="s">
        <v>116</v>
      </c>
      <c r="D81" s="77" t="s">
        <v>31</v>
      </c>
      <c r="E81" s="78" t="s">
        <v>55</v>
      </c>
      <c r="F81" s="84" t="s">
        <v>30</v>
      </c>
      <c r="G81" s="76"/>
      <c r="H81" s="76"/>
      <c r="I81" s="76"/>
      <c r="J81" s="76"/>
      <c r="K81" s="76"/>
    </row>
    <row r="82" spans="2:11" ht="15.75">
      <c r="B82" s="77">
        <v>258</v>
      </c>
      <c r="C82" s="78" t="s">
        <v>189</v>
      </c>
      <c r="D82" s="77" t="s">
        <v>31</v>
      </c>
      <c r="E82" s="78" t="s">
        <v>37</v>
      </c>
      <c r="F82" s="79" t="s">
        <v>30</v>
      </c>
      <c r="G82" s="76"/>
      <c r="H82" s="76"/>
      <c r="I82" s="76"/>
      <c r="J82" s="76"/>
      <c r="K82" s="76"/>
    </row>
    <row r="83" spans="2:11" ht="15.75">
      <c r="B83" s="77">
        <v>9</v>
      </c>
      <c r="C83" s="78" t="s">
        <v>191</v>
      </c>
      <c r="D83" s="77" t="s">
        <v>31</v>
      </c>
      <c r="E83" s="78" t="s">
        <v>162</v>
      </c>
      <c r="F83" s="80" t="s">
        <v>41</v>
      </c>
      <c r="G83" s="76"/>
      <c r="H83" s="76"/>
      <c r="I83" s="76"/>
      <c r="J83" s="76"/>
      <c r="K83" s="76"/>
    </row>
    <row r="84" spans="2:11" ht="15.75">
      <c r="B84" s="77">
        <v>545</v>
      </c>
      <c r="C84" s="78" t="s">
        <v>145</v>
      </c>
      <c r="D84" s="77" t="s">
        <v>31</v>
      </c>
      <c r="E84" s="78" t="s">
        <v>117</v>
      </c>
      <c r="F84" s="80" t="s">
        <v>41</v>
      </c>
      <c r="G84" s="76"/>
      <c r="H84" s="76"/>
      <c r="I84" s="76"/>
      <c r="J84" s="76"/>
      <c r="K84" s="76"/>
    </row>
    <row r="85" spans="2:11" ht="15.75">
      <c r="B85" s="77">
        <v>31</v>
      </c>
      <c r="C85" s="78" t="s">
        <v>146</v>
      </c>
      <c r="D85" s="77" t="s">
        <v>31</v>
      </c>
      <c r="E85" s="78" t="s">
        <v>55</v>
      </c>
      <c r="F85" s="80" t="s">
        <v>44</v>
      </c>
      <c r="G85" s="76"/>
      <c r="H85" s="76"/>
      <c r="I85" s="76"/>
      <c r="J85" s="76"/>
      <c r="K85" s="76"/>
    </row>
    <row r="86" spans="2:11" ht="15.75">
      <c r="B86" s="77">
        <v>97</v>
      </c>
      <c r="C86" s="78" t="s">
        <v>184</v>
      </c>
      <c r="D86" s="77" t="s">
        <v>31</v>
      </c>
      <c r="E86" s="78" t="s">
        <v>131</v>
      </c>
      <c r="F86" s="80" t="s">
        <v>41</v>
      </c>
      <c r="G86" s="76"/>
      <c r="H86" s="76"/>
      <c r="I86" s="76"/>
      <c r="J86" s="76"/>
      <c r="K86" s="76"/>
    </row>
    <row r="87" spans="2:11" ht="15.75">
      <c r="B87" s="77">
        <v>2</v>
      </c>
      <c r="C87" s="78" t="s">
        <v>178</v>
      </c>
      <c r="D87" s="77" t="s">
        <v>31</v>
      </c>
      <c r="E87" s="78" t="s">
        <v>179</v>
      </c>
      <c r="F87" s="80" t="s">
        <v>41</v>
      </c>
      <c r="G87" s="76"/>
      <c r="H87" s="76"/>
      <c r="I87" s="76"/>
      <c r="J87" s="76"/>
      <c r="K87" s="76"/>
    </row>
    <row r="88" spans="2:11" ht="15.75">
      <c r="B88" s="77">
        <v>300</v>
      </c>
      <c r="C88" s="81" t="s">
        <v>205</v>
      </c>
      <c r="D88" s="77" t="s">
        <v>31</v>
      </c>
      <c r="E88" s="78" t="s">
        <v>117</v>
      </c>
      <c r="F88" s="80" t="s">
        <v>41</v>
      </c>
      <c r="G88" s="76"/>
      <c r="H88" s="76"/>
      <c r="I88" s="76"/>
      <c r="J88" s="76"/>
      <c r="K88" s="76"/>
    </row>
    <row r="89" spans="2:11" ht="15.75">
      <c r="B89" s="77">
        <v>21</v>
      </c>
      <c r="C89" s="78" t="s">
        <v>221</v>
      </c>
      <c r="D89" s="77" t="s">
        <v>31</v>
      </c>
      <c r="E89" s="78" t="s">
        <v>131</v>
      </c>
      <c r="F89" s="80" t="s">
        <v>44</v>
      </c>
      <c r="G89" s="76"/>
      <c r="H89" s="76"/>
      <c r="I89" s="76"/>
      <c r="J89" s="76"/>
      <c r="K89" s="76"/>
    </row>
    <row r="90" spans="2:11" ht="15.75">
      <c r="B90" s="77">
        <v>58</v>
      </c>
      <c r="C90" s="78" t="s">
        <v>116</v>
      </c>
      <c r="D90" s="77" t="s">
        <v>31</v>
      </c>
      <c r="E90" s="78" t="s">
        <v>55</v>
      </c>
      <c r="F90" s="80" t="s">
        <v>44</v>
      </c>
      <c r="G90" s="76"/>
      <c r="H90" s="76"/>
      <c r="I90" s="76"/>
      <c r="J90" s="76"/>
      <c r="K90" s="76"/>
    </row>
    <row r="91" spans="2:11" ht="15.75">
      <c r="B91" s="77">
        <v>1</v>
      </c>
      <c r="C91" s="78" t="s">
        <v>183</v>
      </c>
      <c r="D91" s="77" t="s">
        <v>31</v>
      </c>
      <c r="E91" s="78" t="s">
        <v>55</v>
      </c>
      <c r="F91" s="80" t="s">
        <v>41</v>
      </c>
      <c r="G91" s="76"/>
      <c r="H91" s="76"/>
      <c r="I91" s="76"/>
      <c r="J91" s="76"/>
      <c r="K91" s="76"/>
    </row>
    <row r="92" spans="2:11" ht="15.75">
      <c r="B92" s="77">
        <v>88</v>
      </c>
      <c r="C92" s="78" t="s">
        <v>222</v>
      </c>
      <c r="D92" s="77" t="s">
        <v>31</v>
      </c>
      <c r="E92" s="78" t="s">
        <v>162</v>
      </c>
      <c r="F92" s="80" t="s">
        <v>41</v>
      </c>
      <c r="G92" s="76"/>
      <c r="H92" s="76"/>
      <c r="I92" s="76"/>
      <c r="J92" s="76"/>
      <c r="K92" s="76"/>
    </row>
    <row r="93" spans="2:11" ht="15.75">
      <c r="B93" s="77">
        <v>16</v>
      </c>
      <c r="C93" s="78" t="s">
        <v>223</v>
      </c>
      <c r="D93" s="77" t="s">
        <v>31</v>
      </c>
      <c r="E93" s="78" t="s">
        <v>162</v>
      </c>
      <c r="F93" s="80" t="s">
        <v>41</v>
      </c>
      <c r="G93" s="76"/>
      <c r="H93" s="76"/>
      <c r="I93" s="76"/>
      <c r="J93" s="76"/>
      <c r="K93" s="76"/>
    </row>
    <row r="94" spans="7:11" ht="12.75">
      <c r="G94" s="76"/>
      <c r="H94" s="76"/>
      <c r="I94" s="76"/>
      <c r="J94" s="76"/>
      <c r="K94" s="76"/>
    </row>
    <row r="95" spans="7:11" ht="12.75">
      <c r="G95" s="76"/>
      <c r="H95" s="76"/>
      <c r="I95" s="76"/>
      <c r="J95" s="76"/>
      <c r="K95" s="76"/>
    </row>
  </sheetData>
  <sheetProtection/>
  <mergeCells count="17">
    <mergeCell ref="A2:K2"/>
    <mergeCell ref="A3:K3"/>
    <mergeCell ref="A4:L4"/>
    <mergeCell ref="G7:H7"/>
    <mergeCell ref="I7:J7"/>
    <mergeCell ref="J8:J9"/>
    <mergeCell ref="D7:D9"/>
    <mergeCell ref="A5:K5"/>
    <mergeCell ref="K7:K9"/>
    <mergeCell ref="A7:A9"/>
    <mergeCell ref="C7:C9"/>
    <mergeCell ref="F7:F9"/>
    <mergeCell ref="G8:G9"/>
    <mergeCell ref="H8:H9"/>
    <mergeCell ref="I8:I9"/>
    <mergeCell ref="B7:B9"/>
    <mergeCell ref="E7:E9"/>
  </mergeCells>
  <dataValidations count="2">
    <dataValidation errorStyle="warning" type="whole" showInputMessage="1" showErrorMessage="1" error="Укажите правильно занимаемое мотокроссменом место&#10;Место должно быть  от 1 до 60" sqref="I10:I34">
      <formula1>1</formula1>
      <formula2>60</formula2>
    </dataValidation>
    <dataValidation errorStyle="warning" type="decimal" allowBlank="1" showInputMessage="1" showErrorMessage="1" error="Укажите правильно занимаемое мотокроссменом место&#10;Место должно быть  от 1 до 60" sqref="G10:G34">
      <formula1>1</formula1>
      <formula2>60</formula2>
    </dataValidation>
  </dataValidations>
  <printOptions/>
  <pageMargins left="0.7086614173228346" right="0.7086614173228346" top="0.11811023622047244" bottom="0" header="0.31496062992125984" footer="0.1574803149606299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1" width="12.140625" style="0" customWidth="1"/>
    <col min="2" max="6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27.75" customHeight="1">
      <c r="A2" s="39"/>
      <c r="B2" s="40"/>
      <c r="C2" s="40"/>
      <c r="D2" s="40"/>
      <c r="E2" s="40"/>
      <c r="F2" s="40"/>
    </row>
    <row r="3" spans="1:12" ht="14.25" customHeight="1">
      <c r="A3" s="102" t="s">
        <v>224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28"/>
    </row>
    <row r="4" spans="1:12" ht="14.25" customHeight="1">
      <c r="A4" s="102" t="s">
        <v>226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29"/>
    </row>
    <row r="5" spans="1:12" ht="14.25" customHeight="1">
      <c r="A5" s="103" t="s">
        <v>225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6" ht="15.75">
      <c r="A6" s="41"/>
      <c r="B6" s="41"/>
      <c r="C6" s="41"/>
      <c r="D6" s="41"/>
      <c r="E6" s="41"/>
      <c r="F6" s="42"/>
    </row>
    <row r="7" spans="1:6" ht="12.75">
      <c r="A7" s="107" t="s">
        <v>22</v>
      </c>
      <c r="B7" s="109" t="s">
        <v>26</v>
      </c>
      <c r="C7" s="111" t="s">
        <v>25</v>
      </c>
      <c r="D7" s="111" t="s">
        <v>80</v>
      </c>
      <c r="E7" s="111" t="s">
        <v>81</v>
      </c>
      <c r="F7" s="114" t="s">
        <v>82</v>
      </c>
    </row>
    <row r="8" spans="1:6" ht="12.75">
      <c r="A8" s="108"/>
      <c r="B8" s="110"/>
      <c r="C8" s="112"/>
      <c r="D8" s="113"/>
      <c r="E8" s="113"/>
      <c r="F8" s="115"/>
    </row>
    <row r="9" spans="1:6" ht="12.75">
      <c r="A9" s="108"/>
      <c r="B9" s="110"/>
      <c r="C9" s="112"/>
      <c r="D9" s="113"/>
      <c r="E9" s="113"/>
      <c r="F9" s="115"/>
    </row>
    <row r="10" spans="1:6" ht="30" customHeight="1">
      <c r="A10" s="54">
        <v>1</v>
      </c>
      <c r="B10" s="64" t="s">
        <v>151</v>
      </c>
      <c r="C10" s="56" t="s">
        <v>37</v>
      </c>
      <c r="D10" s="56">
        <v>161</v>
      </c>
      <c r="E10" s="56">
        <v>82</v>
      </c>
      <c r="F10" s="54">
        <f>D10+E10</f>
        <v>243</v>
      </c>
    </row>
    <row r="11" spans="1:6" ht="30" customHeight="1">
      <c r="A11" s="54">
        <v>2</v>
      </c>
      <c r="B11" s="65" t="s">
        <v>130</v>
      </c>
      <c r="C11" s="56" t="s">
        <v>37</v>
      </c>
      <c r="D11" s="56">
        <v>157</v>
      </c>
      <c r="E11" s="56">
        <v>72</v>
      </c>
      <c r="F11" s="54">
        <f>D11+E11</f>
        <v>229</v>
      </c>
    </row>
    <row r="12" spans="1:6" ht="30" customHeight="1">
      <c r="A12" s="54">
        <v>3</v>
      </c>
      <c r="B12" s="55" t="s">
        <v>83</v>
      </c>
      <c r="C12" s="56" t="s">
        <v>37</v>
      </c>
      <c r="D12" s="56">
        <v>135</v>
      </c>
      <c r="E12" s="56">
        <v>90</v>
      </c>
      <c r="F12" s="54">
        <f>D12+E12</f>
        <v>225</v>
      </c>
    </row>
    <row r="13" spans="1:6" ht="30" customHeight="1">
      <c r="A13" s="54">
        <v>4</v>
      </c>
      <c r="B13" s="64" t="s">
        <v>127</v>
      </c>
      <c r="C13" s="56" t="s">
        <v>37</v>
      </c>
      <c r="D13" s="56">
        <v>122</v>
      </c>
      <c r="E13" s="56">
        <v>78</v>
      </c>
      <c r="F13" s="54">
        <f>D13+E13</f>
        <v>200</v>
      </c>
    </row>
    <row r="14" spans="1:6" ht="30" customHeight="1">
      <c r="A14" s="54">
        <v>5</v>
      </c>
      <c r="B14" s="64"/>
      <c r="C14" s="56"/>
      <c r="D14" s="56"/>
      <c r="E14" s="56"/>
      <c r="F14" s="54"/>
    </row>
    <row r="15" spans="1:6" ht="30" customHeight="1">
      <c r="A15" s="54">
        <v>6</v>
      </c>
      <c r="B15" s="67"/>
      <c r="C15" s="67"/>
      <c r="D15" s="67"/>
      <c r="E15" s="67"/>
      <c r="F15" s="67"/>
    </row>
    <row r="16" spans="1:6" ht="30" customHeight="1">
      <c r="A16" s="54">
        <v>7</v>
      </c>
      <c r="B16" s="67"/>
      <c r="C16" s="67"/>
      <c r="D16" s="67"/>
      <c r="E16" s="67"/>
      <c r="F16" s="67"/>
    </row>
    <row r="17" spans="1:6" ht="30" customHeight="1">
      <c r="A17" s="54">
        <v>8</v>
      </c>
      <c r="B17" s="57"/>
      <c r="C17" s="56"/>
      <c r="D17" s="56"/>
      <c r="E17" s="56"/>
      <c r="F17" s="54"/>
    </row>
    <row r="18" spans="1:6" ht="30" customHeight="1">
      <c r="A18" s="54">
        <v>9</v>
      </c>
      <c r="B18" s="57"/>
      <c r="C18" s="56"/>
      <c r="D18" s="56"/>
      <c r="E18" s="56"/>
      <c r="F18" s="54"/>
    </row>
    <row r="20" spans="1:12" ht="15.75">
      <c r="A20" s="32" t="s">
        <v>23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1"/>
    </row>
    <row r="21" spans="1:12" ht="15.75">
      <c r="A21" s="32" t="s">
        <v>69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15.75">
      <c r="A22" s="32" t="s">
        <v>46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1"/>
    </row>
    <row r="23" spans="1:12" ht="15.75">
      <c r="A23" s="90" t="s">
        <v>61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</sheetData>
  <sheetProtection/>
  <mergeCells count="10">
    <mergeCell ref="A3:K3"/>
    <mergeCell ref="A4:K4"/>
    <mergeCell ref="A5:L5"/>
    <mergeCell ref="A23:L23"/>
    <mergeCell ref="A7:A9"/>
    <mergeCell ref="B7:B9"/>
    <mergeCell ref="C7:C9"/>
    <mergeCell ref="D7:D9"/>
    <mergeCell ref="E7:E9"/>
    <mergeCell ref="F7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2015-08-22T09:24:27Z</cp:lastPrinted>
  <dcterms:created xsi:type="dcterms:W3CDTF">1996-10-08T23:32:33Z</dcterms:created>
  <dcterms:modified xsi:type="dcterms:W3CDTF">2015-08-23T12:34:40Z</dcterms:modified>
  <cp:category/>
  <cp:version/>
  <cp:contentType/>
  <cp:contentStatus/>
</cp:coreProperties>
</file>