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60" windowHeight="7155" tabRatio="699" firstSheet="4" activeTab="7"/>
  </bookViews>
  <sheets>
    <sheet name="Кубок 50 см pw" sheetId="1" r:id="rId1"/>
    <sheet name="Кубок 50 см" sheetId="2" r:id="rId2"/>
    <sheet name="Кубок 65 см" sheetId="3" r:id="rId3"/>
    <sheet name="Кубок 85 см" sheetId="4" r:id="rId4"/>
    <sheet name="Кубок 125 см" sheetId="5" r:id="rId5"/>
    <sheet name="Кубок 500 см" sheetId="6" r:id="rId6"/>
    <sheet name="Кубок Ветераны" sheetId="7" r:id="rId7"/>
    <sheet name="Кубок Хобби" sheetId="8" r:id="rId8"/>
    <sheet name="Лист1" sheetId="9" r:id="rId9"/>
  </sheets>
  <definedNames>
    <definedName name="_xlnm.Print_Area" localSheetId="1">'Кубок 50 см'!$A$1:$IO$28</definedName>
    <definedName name="_xlnm.Print_Area" localSheetId="0">'Кубок 50 см pw'!$A$1:$IO$28</definedName>
    <definedName name="_xlnm.Print_Area" localSheetId="2">'Кубок 65 см'!#REF!</definedName>
    <definedName name="_xlnm.Print_Area" localSheetId="3">'Кубок 85 см'!#REF!</definedName>
  </definedNames>
  <calcPr calcMode="manual" fullCalcOnLoad="1"/>
</workbook>
</file>

<file path=xl/sharedStrings.xml><?xml version="1.0" encoding="utf-8"?>
<sst xmlns="http://schemas.openxmlformats.org/spreadsheetml/2006/main" count="1113" uniqueCount="316">
  <si>
    <t>Ст. №</t>
  </si>
  <si>
    <t>Фамилия,  Имя</t>
  </si>
  <si>
    <t>Мото</t>
  </si>
  <si>
    <t>I-й заезд</t>
  </si>
  <si>
    <t>II-й заезд</t>
  </si>
  <si>
    <t>сх</t>
  </si>
  <si>
    <t>cx</t>
  </si>
  <si>
    <t>первый заезд личные очки</t>
  </si>
  <si>
    <t>второй заезд личные очки</t>
  </si>
  <si>
    <t>Первый заезд командные очки</t>
  </si>
  <si>
    <t>Второй заезд командные очки</t>
  </si>
  <si>
    <t>место</t>
  </si>
  <si>
    <t>Н. Стро</t>
  </si>
  <si>
    <t>В. стро</t>
  </si>
  <si>
    <t>Сумма очк. в командном зачете</t>
  </si>
  <si>
    <t>мин</t>
  </si>
  <si>
    <t>первый этап</t>
  </si>
  <si>
    <t>очки</t>
  </si>
  <si>
    <t>sym</t>
  </si>
  <si>
    <t>Sym</t>
  </si>
  <si>
    <t>чр1</t>
  </si>
  <si>
    <t>чр2</t>
  </si>
  <si>
    <t xml:space="preserve">Место </t>
  </si>
  <si>
    <t>Главный судья</t>
  </si>
  <si>
    <t>лич. очки</t>
  </si>
  <si>
    <t>Город (край, район, область)</t>
  </si>
  <si>
    <t>Команда</t>
  </si>
  <si>
    <t>ПРОТОКОЛ  ЛИЧНОГО  ЗАЧЕТА</t>
  </si>
  <si>
    <t>Раз  ряд</t>
  </si>
  <si>
    <t>Сумма очков              в личном зачете</t>
  </si>
  <si>
    <t>лично</t>
  </si>
  <si>
    <t>б/р</t>
  </si>
  <si>
    <t>КМС</t>
  </si>
  <si>
    <t>Шевченко Петр</t>
  </si>
  <si>
    <t>МС</t>
  </si>
  <si>
    <t>г. Уссурийск</t>
  </si>
  <si>
    <t>г. Владивосток</t>
  </si>
  <si>
    <t>г. Находка</t>
  </si>
  <si>
    <t>KAW</t>
  </si>
  <si>
    <t>HON</t>
  </si>
  <si>
    <t>КТМ</t>
  </si>
  <si>
    <t>SUZ</t>
  </si>
  <si>
    <t>Огневский Виталий</t>
  </si>
  <si>
    <t>YAM</t>
  </si>
  <si>
    <t xml:space="preserve">г. Уссурийск </t>
  </si>
  <si>
    <t xml:space="preserve">Главный секретарь                                                                                         </t>
  </si>
  <si>
    <t xml:space="preserve">г. Владивосток </t>
  </si>
  <si>
    <t>Голушко Виктор</t>
  </si>
  <si>
    <t>Смышников Никита</t>
  </si>
  <si>
    <t>Башмаков Денис</t>
  </si>
  <si>
    <t>г.Владивосток</t>
  </si>
  <si>
    <t>Козлов Кирилл</t>
  </si>
  <si>
    <r>
      <t>Класс 65см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>. ( мальчики)</t>
    </r>
  </si>
  <si>
    <r>
      <t>Класс 85см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>. ( юноши)</t>
    </r>
  </si>
  <si>
    <r>
      <t>Класс 500см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>.( мужчины)</t>
    </r>
  </si>
  <si>
    <t>Маевский Александр</t>
  </si>
  <si>
    <t>Новиков Евгений</t>
  </si>
  <si>
    <t>Корсун Павел</t>
  </si>
  <si>
    <t>судья Всероссийской категории                                                                                            С.А. Трутнев</t>
  </si>
  <si>
    <r>
      <t>Класс 125см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 xml:space="preserve"> ( мужчины)</t>
    </r>
  </si>
  <si>
    <t>Владивосток</t>
  </si>
  <si>
    <t>Большой Камень</t>
  </si>
  <si>
    <t>Журавлев Сергей</t>
  </si>
  <si>
    <t>Тихов Степан</t>
  </si>
  <si>
    <t>Коровко Никита</t>
  </si>
  <si>
    <t>1-ю</t>
  </si>
  <si>
    <t>Брухтей Александр</t>
  </si>
  <si>
    <t>п. Кировский</t>
  </si>
  <si>
    <t>Иванов Александр</t>
  </si>
  <si>
    <t>Голушко Сергей</t>
  </si>
  <si>
    <r>
      <t>Класс 50см</t>
    </r>
    <r>
      <rPr>
        <b/>
        <i/>
        <vertAlign val="superscript"/>
        <sz val="12"/>
        <rFont val="Times New Roman"/>
        <family val="1"/>
      </rPr>
      <t>3</t>
    </r>
  </si>
  <si>
    <t>Макаров Григорий</t>
  </si>
  <si>
    <t>с.В.Надеждинское</t>
  </si>
  <si>
    <t>Макаров Михаил</t>
  </si>
  <si>
    <t>г.Уссурийск</t>
  </si>
  <si>
    <t>Протопопов Егор</t>
  </si>
  <si>
    <t>г.Артем</t>
  </si>
  <si>
    <t>Черемных Иван</t>
  </si>
  <si>
    <t>г.Лесозаводск</t>
  </si>
  <si>
    <t>Брухтей Андрей</t>
  </si>
  <si>
    <t>п.Кировский</t>
  </si>
  <si>
    <t>Ревун Александр</t>
  </si>
  <si>
    <t>2-ю</t>
  </si>
  <si>
    <r>
      <t>Класс 500см</t>
    </r>
    <r>
      <rPr>
        <b/>
        <i/>
        <vertAlign val="superscript"/>
        <sz val="9"/>
        <rFont val="Times New Roman"/>
        <family val="1"/>
      </rPr>
      <t>3</t>
    </r>
    <r>
      <rPr>
        <b/>
        <i/>
        <sz val="9"/>
        <rFont val="Times New Roman"/>
        <family val="1"/>
      </rPr>
      <t xml:space="preserve"> ( хобби)</t>
    </r>
  </si>
  <si>
    <t>н/ф</t>
  </si>
  <si>
    <t>Сиряк Дмитрий</t>
  </si>
  <si>
    <t>н/с</t>
  </si>
  <si>
    <t>Ковтун Алексей</t>
  </si>
  <si>
    <t>Выборнов Павел</t>
  </si>
  <si>
    <t>Жуков Александр</t>
  </si>
  <si>
    <t>Ерохин Денис</t>
  </si>
  <si>
    <t>Цыбулин Дмитрий</t>
  </si>
  <si>
    <t>Давиденко Алексей</t>
  </si>
  <si>
    <t>Наумов Валерий</t>
  </si>
  <si>
    <t>п.Славянка</t>
  </si>
  <si>
    <t>3-ю</t>
  </si>
  <si>
    <t>Завертан Аристарх</t>
  </si>
  <si>
    <t xml:space="preserve">Наумова Юлия </t>
  </si>
  <si>
    <t>п. Славянка</t>
  </si>
  <si>
    <t>Челышков Макар</t>
  </si>
  <si>
    <t>Науменко Вадим</t>
  </si>
  <si>
    <t>г.Находка</t>
  </si>
  <si>
    <t>Лесозаводск</t>
  </si>
  <si>
    <t>Б. Камень</t>
  </si>
  <si>
    <t>Горбатов Игорь</t>
  </si>
  <si>
    <t>Котляр Виталий</t>
  </si>
  <si>
    <t>Марков Влад</t>
  </si>
  <si>
    <t>Тросиненко Сергей</t>
  </si>
  <si>
    <t>Партизанск</t>
  </si>
  <si>
    <t>Иванов Владислав</t>
  </si>
  <si>
    <t>Челышков Илья</t>
  </si>
  <si>
    <t>Крупин Александр</t>
  </si>
  <si>
    <t>Лутков Алексей</t>
  </si>
  <si>
    <t>Самбурский Юрий</t>
  </si>
  <si>
    <t>Матяш Владимир</t>
  </si>
  <si>
    <t>Шарапов Андрей</t>
  </si>
  <si>
    <t>Серышев Максим</t>
  </si>
  <si>
    <t>Хабаровск</t>
  </si>
  <si>
    <t>Шаврин Дмитрий</t>
  </si>
  <si>
    <t>Шевченко Дмитрий</t>
  </si>
  <si>
    <t>Мешков Сергей</t>
  </si>
  <si>
    <t>Косарев Алексей</t>
  </si>
  <si>
    <t>Пономарев Виктор</t>
  </si>
  <si>
    <t>Полиданов Дмитрий</t>
  </si>
  <si>
    <t>Зиновьев Антон</t>
  </si>
  <si>
    <t>Пуховой Василий</t>
  </si>
  <si>
    <t>Петренко Дмитрий</t>
  </si>
  <si>
    <t>Кузовов Михаил</t>
  </si>
  <si>
    <t>Ткаченко Илья</t>
  </si>
  <si>
    <t>Ивлев Андрей</t>
  </si>
  <si>
    <t>Момонт Владимир</t>
  </si>
  <si>
    <t>Заикин Константин</t>
  </si>
  <si>
    <t>Ерохин Дмитрий</t>
  </si>
  <si>
    <t>Тюфтин Степан</t>
  </si>
  <si>
    <t>Третьяков Никита</t>
  </si>
  <si>
    <t>Попов Андрей</t>
  </si>
  <si>
    <t>Бардаш Александр</t>
  </si>
  <si>
    <t>г. Спасск</t>
  </si>
  <si>
    <t>Черный Дмитрий</t>
  </si>
  <si>
    <t>Манышев Иван</t>
  </si>
  <si>
    <t xml:space="preserve"> Владивосток</t>
  </si>
  <si>
    <t>Семенова Алевтина</t>
  </si>
  <si>
    <t>п. Новый</t>
  </si>
  <si>
    <t>Метляев Тимофей</t>
  </si>
  <si>
    <t>г. Владиосток</t>
  </si>
  <si>
    <t>Кузнецов Матвей</t>
  </si>
  <si>
    <t>г. Комсомольск</t>
  </si>
  <si>
    <t>Кузнецова Вера</t>
  </si>
  <si>
    <t>Черницов Артем</t>
  </si>
  <si>
    <t xml:space="preserve">Куцев Максим </t>
  </si>
  <si>
    <t>Семенов Семен</t>
  </si>
  <si>
    <t>Швайков Макар</t>
  </si>
  <si>
    <t>Кобцев Никита</t>
  </si>
  <si>
    <t>Ярышко Илья</t>
  </si>
  <si>
    <t>Чурин Роман</t>
  </si>
  <si>
    <t>Степанов Степан</t>
  </si>
  <si>
    <t>Тарунов Александр</t>
  </si>
  <si>
    <t>Змага Антон</t>
  </si>
  <si>
    <t>Граждан Илья</t>
  </si>
  <si>
    <t>Чернышев Алексей</t>
  </si>
  <si>
    <t>Черевченко Иван</t>
  </si>
  <si>
    <t>Еремеев Максим</t>
  </si>
  <si>
    <t>Балышев Сергей</t>
  </si>
  <si>
    <t>Южно-Сахалинск</t>
  </si>
  <si>
    <t>Пантелеев Илья</t>
  </si>
  <si>
    <t>Сиряк Александр</t>
  </si>
  <si>
    <t>Лукашенко Алексей</t>
  </si>
  <si>
    <t>Челышков Захар</t>
  </si>
  <si>
    <t>Шаповаленко Сергей</t>
  </si>
  <si>
    <t>Шишкин Виталий</t>
  </si>
  <si>
    <t>Грызенков Денис</t>
  </si>
  <si>
    <t>Овсянников Алексей</t>
  </si>
  <si>
    <t>Горовой Юрий</t>
  </si>
  <si>
    <t>Тарунов Константин</t>
  </si>
  <si>
    <t>Янченков Иван</t>
  </si>
  <si>
    <t>Видьмук Руслан</t>
  </si>
  <si>
    <t>Власов Игорь</t>
  </si>
  <si>
    <t>г. Дальнегорск</t>
  </si>
  <si>
    <t>Колесов Виталий</t>
  </si>
  <si>
    <t>Маринюк Александр</t>
  </si>
  <si>
    <t>Ярославка</t>
  </si>
  <si>
    <t>Швецов Алексей</t>
  </si>
  <si>
    <t>Ливадия</t>
  </si>
  <si>
    <t>Горбушин Александр</t>
  </si>
  <si>
    <t>Елизов Антон</t>
  </si>
  <si>
    <t>Моняков Дмитрий</t>
  </si>
  <si>
    <t>Артеменко Александр</t>
  </si>
  <si>
    <t>Черницов Дмитрий</t>
  </si>
  <si>
    <t>Балчихин Алексей</t>
  </si>
  <si>
    <t>Черевченко Александр</t>
  </si>
  <si>
    <t>Нестеров Александр</t>
  </si>
  <si>
    <t>Лукашов Артемий</t>
  </si>
  <si>
    <t>Миронов Андрей</t>
  </si>
  <si>
    <t>Рыбалочка Георгий</t>
  </si>
  <si>
    <t>Рыбкин Марк</t>
  </si>
  <si>
    <t>Харченко Илья</t>
  </si>
  <si>
    <t>Лукашов Никита</t>
  </si>
  <si>
    <t>Антонов Святослав</t>
  </si>
  <si>
    <t>Шевченко Глеб</t>
  </si>
  <si>
    <t>Зайцев Степан</t>
  </si>
  <si>
    <t>Бондарь Олег</t>
  </si>
  <si>
    <t>п.Ярославский</t>
  </si>
  <si>
    <t>Гринцевич Алексей</t>
  </si>
  <si>
    <t>п.Терней</t>
  </si>
  <si>
    <t>Миронов Игорь</t>
  </si>
  <si>
    <t>п. Кавалерово</t>
  </si>
  <si>
    <t>Васёв Артем</t>
  </si>
  <si>
    <t>Находка</t>
  </si>
  <si>
    <t>Юхнов Сергей</t>
  </si>
  <si>
    <t>Маринюк Артем</t>
  </si>
  <si>
    <r>
      <t>Класс pw 50см</t>
    </r>
    <r>
      <rPr>
        <b/>
        <i/>
        <vertAlign val="superscript"/>
        <sz val="12"/>
        <rFont val="Times New Roman"/>
        <family val="1"/>
      </rPr>
      <t xml:space="preserve">3  </t>
    </r>
  </si>
  <si>
    <t>Беляков Дмитрий</t>
  </si>
  <si>
    <t>Матяш Александр</t>
  </si>
  <si>
    <t>Быков Дмитрий</t>
  </si>
  <si>
    <t>Верин Андрей</t>
  </si>
  <si>
    <t>Славянка</t>
  </si>
  <si>
    <t>Краснокутский Василий</t>
  </si>
  <si>
    <t>Мостовой Артем</t>
  </si>
  <si>
    <t>Иванов Сергей</t>
  </si>
  <si>
    <t>Бучнев Егор</t>
  </si>
  <si>
    <t>Столяров Игорь</t>
  </si>
  <si>
    <t>Дмитриев Дмитрий</t>
  </si>
  <si>
    <t>Шалавин Аркадий</t>
  </si>
  <si>
    <t>Тимченко Михаил</t>
  </si>
  <si>
    <t>Дальнегорск</t>
  </si>
  <si>
    <t>Ю-Сахалинск</t>
  </si>
  <si>
    <t>Шелестюк Максим</t>
  </si>
  <si>
    <t>Бекерев Илья</t>
  </si>
  <si>
    <t>Симаков Евгений</t>
  </si>
  <si>
    <t>Кирик Дмитрий</t>
  </si>
  <si>
    <t>г.Дальнегорск</t>
  </si>
  <si>
    <t>Свирский Иван</t>
  </si>
  <si>
    <t>Верин Владимир</t>
  </si>
  <si>
    <t>Султанов Дмитрий</t>
  </si>
  <si>
    <t>Павлов Никита</t>
  </si>
  <si>
    <r>
      <t>Класс 500см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 xml:space="preserve"> ( сеньоры)</t>
    </r>
  </si>
  <si>
    <t>Серёгин Даниил</t>
  </si>
  <si>
    <t>Лакида Михаил</t>
  </si>
  <si>
    <t>Макаров Александр</t>
  </si>
  <si>
    <t>Харченко Макар</t>
  </si>
  <si>
    <t>Тимченко Артем</t>
  </si>
  <si>
    <t>Швецов Егор</t>
  </si>
  <si>
    <t>п.Ливадия</t>
  </si>
  <si>
    <t>Челышков Давид</t>
  </si>
  <si>
    <t>Давиденко Михаил</t>
  </si>
  <si>
    <t>Чеботько Даниил</t>
  </si>
  <si>
    <t>Онуфрий Кирилл</t>
  </si>
  <si>
    <t>Кондратьев Никита</t>
  </si>
  <si>
    <t>Жибарь Никита</t>
  </si>
  <si>
    <t>Назаренко Сергей</t>
  </si>
  <si>
    <t>Тыщук Константин</t>
  </si>
  <si>
    <t>Сонг Минук</t>
  </si>
  <si>
    <t>Корея</t>
  </si>
  <si>
    <t>Гринин Иван</t>
  </si>
  <si>
    <t>Макаренко Макар</t>
  </si>
  <si>
    <t>Благовещенск</t>
  </si>
  <si>
    <t>Ильяшенко Евгений</t>
  </si>
  <si>
    <t>Осипян Давид</t>
  </si>
  <si>
    <t>Ковальчук Александр</t>
  </si>
  <si>
    <t>Савельев Владимир</t>
  </si>
  <si>
    <t>Артем</t>
  </si>
  <si>
    <t>Сидоров Артур</t>
  </si>
  <si>
    <t>Буйвол Евгений</t>
  </si>
  <si>
    <t>Ворожбит Дмитрий</t>
  </si>
  <si>
    <t>Киселев Александр</t>
  </si>
  <si>
    <t>Щеголев Александр</t>
  </si>
  <si>
    <t>Бурковский Александр</t>
  </si>
  <si>
    <t>п.Заводской</t>
  </si>
  <si>
    <t>Баев Александр</t>
  </si>
  <si>
    <t>Гордеев Сергей</t>
  </si>
  <si>
    <t>Мысливец Дмитрий</t>
  </si>
  <si>
    <t>Синельников Иван</t>
  </si>
  <si>
    <t>Ю-Корея</t>
  </si>
  <si>
    <t>Е.В. Старков</t>
  </si>
  <si>
    <t xml:space="preserve">   </t>
  </si>
  <si>
    <t xml:space="preserve">                    </t>
  </si>
  <si>
    <t>судья Всероссийской категории                                                                       С.А. Трутнев</t>
  </si>
  <si>
    <t>судья Всеросийской категории                                                                                               Е.В. Старков</t>
  </si>
  <si>
    <t>судья Всероссийской категории                                                                                           Е.В. Старков</t>
  </si>
  <si>
    <t>судья Всероссийской категории                                                                                            Е.В. Старков</t>
  </si>
  <si>
    <t>судья Всеросийской категории                                                                                             Е.В. Старков</t>
  </si>
  <si>
    <t>Парубенко Егор</t>
  </si>
  <si>
    <t>Пронин Сергей</t>
  </si>
  <si>
    <t>Демчишин Валентин</t>
  </si>
  <si>
    <t>Степочкин Дмитрий</t>
  </si>
  <si>
    <t>Карцев Виктор</t>
  </si>
  <si>
    <t>Барабанов Сергей</t>
  </si>
  <si>
    <t>Щелканов Руслан</t>
  </si>
  <si>
    <t>Кузнецов Кирилл</t>
  </si>
  <si>
    <t>Демчишин Данила</t>
  </si>
  <si>
    <t>Курдюков Евгений</t>
  </si>
  <si>
    <t>Новиченко Артем</t>
  </si>
  <si>
    <t>Киперко Егор</t>
  </si>
  <si>
    <t>Жидовинов Иван</t>
  </si>
  <si>
    <t>Бортников Кирилл</t>
  </si>
  <si>
    <t>Пронин Владислав</t>
  </si>
  <si>
    <t>Некрасов Артем</t>
  </si>
  <si>
    <t>Речкалов Савелий</t>
  </si>
  <si>
    <t>Демчишин Вадим</t>
  </si>
  <si>
    <t>Дедусь Иван</t>
  </si>
  <si>
    <t>Котлов Даниил</t>
  </si>
  <si>
    <t>Кондратьев Даниил</t>
  </si>
  <si>
    <t>Карайченцев Лев</t>
  </si>
  <si>
    <t>Галко Гордей</t>
  </si>
  <si>
    <t>Коваленко Игнат</t>
  </si>
  <si>
    <t>Петров Владислав</t>
  </si>
  <si>
    <t>Шевченко Владимир</t>
  </si>
  <si>
    <t xml:space="preserve">Открытый Кубок Приморского края по мотокроссу 2018 года.  2-й этап.                                                                                                                             </t>
  </si>
  <si>
    <t>г.Спасск - Дальний (Приморский край)                                                                            19- 20 мая 2018 года.</t>
  </si>
  <si>
    <t>Белый Владимир</t>
  </si>
  <si>
    <t>Полевода Кирилл</t>
  </si>
  <si>
    <t>Науменко Богдан</t>
  </si>
  <si>
    <t>Зыряев Максим</t>
  </si>
  <si>
    <t>Вольно-Надеждинское</t>
  </si>
  <si>
    <t>Изюмцев Петр</t>
  </si>
  <si>
    <t>Пятницкий Богдан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</si>
</sst>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1"/>
      <color indexed="23"/>
      <name val="Cambria"/>
      <family val="1"/>
    </font>
    <font>
      <sz val="10"/>
      <color indexed="23"/>
      <name val="Cambria"/>
      <family val="1"/>
    </font>
    <font>
      <b/>
      <u val="single"/>
      <sz val="11"/>
      <color indexed="23"/>
      <name val="Cambria"/>
      <family val="1"/>
    </font>
    <font>
      <sz val="11"/>
      <color indexed="23"/>
      <name val="Cambria"/>
      <family val="1"/>
    </font>
    <font>
      <b/>
      <sz val="10"/>
      <color indexed="23"/>
      <name val="Cambria"/>
      <family val="1"/>
    </font>
    <font>
      <b/>
      <i/>
      <sz val="12"/>
      <color indexed="23"/>
      <name val="Cambria"/>
      <family val="1"/>
    </font>
    <font>
      <b/>
      <sz val="12"/>
      <color indexed="23"/>
      <name val="Cambria"/>
      <family val="1"/>
    </font>
    <font>
      <sz val="12"/>
      <color indexed="23"/>
      <name val="Cambria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i/>
      <vertAlign val="superscript"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i/>
      <vertAlign val="superscript"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 vertical="center" wrapText="1"/>
      <protection hidden="1" locked="0"/>
    </xf>
    <xf numFmtId="0" fontId="4" fillId="0" borderId="0" xfId="0" applyFont="1" applyBorder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 locked="0"/>
    </xf>
    <xf numFmtId="0" fontId="4" fillId="0" borderId="0" xfId="0" applyFont="1" applyAlignment="1" applyProtection="1">
      <alignment horizontal="left"/>
      <protection hidden="1" locked="0"/>
    </xf>
    <xf numFmtId="0" fontId="8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hidden="1"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hidden="1" locked="0"/>
    </xf>
    <xf numFmtId="0" fontId="11" fillId="0" borderId="0" xfId="0" applyFont="1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Border="1" applyAlignment="1">
      <alignment horizontal="center" vertical="center"/>
    </xf>
    <xf numFmtId="0" fontId="14" fillId="34" borderId="11" xfId="0" applyFont="1" applyFill="1" applyBorder="1" applyAlignment="1" applyProtection="1">
      <alignment horizontal="center" vertical="center"/>
      <protection locked="0"/>
    </xf>
    <xf numFmtId="0" fontId="14" fillId="35" borderId="12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14" fillId="34" borderId="14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0" fontId="14" fillId="35" borderId="11" xfId="0" applyFont="1" applyFill="1" applyBorder="1" applyAlignment="1" applyProtection="1">
      <alignment horizontal="center" vertical="center"/>
      <protection locked="0"/>
    </xf>
    <xf numFmtId="0" fontId="14" fillId="36" borderId="15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left" vertical="center" wrapText="1"/>
      <protection locked="0"/>
    </xf>
    <xf numFmtId="0" fontId="14" fillId="0" borderId="11" xfId="0" applyFont="1" applyFill="1" applyBorder="1" applyAlignment="1" applyProtection="1">
      <alignment horizontal="left" vertical="center"/>
      <protection locked="0"/>
    </xf>
    <xf numFmtId="0" fontId="14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4" fillId="36" borderId="11" xfId="0" applyFont="1" applyFill="1" applyBorder="1" applyAlignment="1" applyProtection="1">
      <alignment horizontal="center" vertical="center"/>
      <protection locked="0"/>
    </xf>
    <xf numFmtId="0" fontId="14" fillId="37" borderId="11" xfId="0" applyFont="1" applyFill="1" applyBorder="1" applyAlignment="1" applyProtection="1">
      <alignment horizontal="center" vertical="center"/>
      <protection locked="0"/>
    </xf>
    <xf numFmtId="0" fontId="14" fillId="37" borderId="13" xfId="0" applyFont="1" applyFill="1" applyBorder="1" applyAlignment="1" applyProtection="1">
      <alignment horizontal="center" vertical="center"/>
      <protection locked="0"/>
    </xf>
    <xf numFmtId="0" fontId="58" fillId="37" borderId="11" xfId="0" applyFont="1" applyFill="1" applyBorder="1" applyAlignment="1" applyProtection="1">
      <alignment horizontal="center" vertical="center"/>
      <protection locked="0"/>
    </xf>
    <xf numFmtId="0" fontId="58" fillId="37" borderId="11" xfId="0" applyFont="1" applyFill="1" applyBorder="1" applyAlignment="1" applyProtection="1">
      <alignment horizontal="left" vertical="center" wrapText="1"/>
      <protection locked="0"/>
    </xf>
    <xf numFmtId="0" fontId="58" fillId="0" borderId="11" xfId="0" applyFont="1" applyFill="1" applyBorder="1" applyAlignment="1" applyProtection="1">
      <alignment horizontal="center" vertical="center"/>
      <protection locked="0"/>
    </xf>
    <xf numFmtId="0" fontId="58" fillId="0" borderId="11" xfId="0" applyFont="1" applyFill="1" applyBorder="1" applyAlignment="1" applyProtection="1">
      <alignment horizontal="left" vertical="center"/>
      <protection locked="0"/>
    </xf>
    <xf numFmtId="0" fontId="58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/>
      <protection locked="0"/>
    </xf>
    <xf numFmtId="0" fontId="59" fillId="0" borderId="11" xfId="0" applyFont="1" applyFill="1" applyBorder="1" applyAlignment="1" applyProtection="1">
      <alignment horizontal="center" vertical="center"/>
      <protection locked="0"/>
    </xf>
    <xf numFmtId="0" fontId="59" fillId="0" borderId="11" xfId="0" applyFont="1" applyFill="1" applyBorder="1" applyAlignment="1" applyProtection="1">
      <alignment horizontal="left" vertical="center" wrapText="1"/>
      <protection locked="0"/>
    </xf>
    <xf numFmtId="0" fontId="59" fillId="0" borderId="11" xfId="0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>
      <alignment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16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8" fillId="34" borderId="11" xfId="0" applyFont="1" applyFill="1" applyBorder="1" applyAlignment="1" applyProtection="1">
      <alignment horizontal="center" vertical="center" wrapText="1"/>
      <protection locked="0"/>
    </xf>
    <xf numFmtId="0" fontId="15" fillId="34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18" fillId="35" borderId="11" xfId="0" applyFont="1" applyFill="1" applyBorder="1" applyAlignment="1" applyProtection="1">
      <alignment horizontal="center" vertical="center" wrapText="1"/>
      <protection locked="0"/>
    </xf>
    <xf numFmtId="0" fontId="18" fillId="34" borderId="19" xfId="0" applyFont="1" applyFill="1" applyBorder="1" applyAlignment="1" applyProtection="1">
      <alignment horizontal="center" vertical="center" wrapText="1"/>
      <protection locked="0"/>
    </xf>
    <xf numFmtId="0" fontId="18" fillId="34" borderId="20" xfId="0" applyFont="1" applyFill="1" applyBorder="1" applyAlignment="1" applyProtection="1">
      <alignment horizontal="center" vertical="center" wrapText="1"/>
      <protection locked="0"/>
    </xf>
    <xf numFmtId="0" fontId="18" fillId="0" borderId="21" xfId="0" applyFont="1" applyBorder="1" applyAlignment="1" applyProtection="1">
      <alignment horizontal="center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0" fontId="18" fillId="0" borderId="24" xfId="0" applyFont="1" applyBorder="1" applyAlignment="1" applyProtection="1">
      <alignment horizontal="center" vertical="center" wrapText="1"/>
      <protection locked="0"/>
    </xf>
    <xf numFmtId="0" fontId="18" fillId="0" borderId="25" xfId="0" applyFont="1" applyBorder="1" applyAlignment="1" applyProtection="1">
      <alignment horizontal="center" vertical="center" wrapText="1"/>
      <protection locked="0"/>
    </xf>
    <xf numFmtId="0" fontId="18" fillId="0" borderId="26" xfId="0" applyFont="1" applyBorder="1" applyAlignment="1" applyProtection="1">
      <alignment horizontal="center" vertical="center" wrapText="1"/>
      <protection locked="0"/>
    </xf>
    <xf numFmtId="0" fontId="18" fillId="0" borderId="27" xfId="0" applyFont="1" applyBorder="1" applyAlignment="1" applyProtection="1">
      <alignment horizontal="center" vertical="center" wrapText="1"/>
      <protection locked="0"/>
    </xf>
    <xf numFmtId="0" fontId="15" fillId="0" borderId="24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8" fillId="35" borderId="23" xfId="0" applyFont="1" applyFill="1" applyBorder="1" applyAlignment="1" applyProtection="1">
      <alignment horizontal="center" vertical="center" wrapText="1"/>
      <protection locked="0"/>
    </xf>
    <xf numFmtId="0" fontId="18" fillId="35" borderId="24" xfId="0" applyFont="1" applyFill="1" applyBorder="1" applyAlignment="1" applyProtection="1">
      <alignment horizontal="center" vertical="center" wrapText="1"/>
      <protection locked="0"/>
    </xf>
    <xf numFmtId="0" fontId="18" fillId="35" borderId="25" xfId="0" applyFont="1" applyFill="1" applyBorder="1" applyAlignment="1" applyProtection="1">
      <alignment horizontal="center" vertical="center" wrapText="1"/>
      <protection locked="0"/>
    </xf>
    <xf numFmtId="0" fontId="18" fillId="34" borderId="29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>
      <alignment horizontal="center" vertical="center" wrapText="1"/>
    </xf>
    <xf numFmtId="0" fontId="18" fillId="0" borderId="30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1104900</xdr:colOff>
      <xdr:row>0</xdr:row>
      <xdr:rowOff>171450</xdr:rowOff>
    </xdr:from>
    <xdr:to>
      <xdr:col>6</xdr:col>
      <xdr:colOff>800100</xdr:colOff>
      <xdr:row>0</xdr:row>
      <xdr:rowOff>885825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171450"/>
          <a:ext cx="800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28</xdr:row>
      <xdr:rowOff>0</xdr:rowOff>
    </xdr:from>
    <xdr:to>
      <xdr:col>11</xdr:col>
      <xdr:colOff>600075</xdr:colOff>
      <xdr:row>28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648652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28</xdr:row>
      <xdr:rowOff>0</xdr:rowOff>
    </xdr:from>
    <xdr:to>
      <xdr:col>11</xdr:col>
      <xdr:colOff>600075</xdr:colOff>
      <xdr:row>28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648652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28</xdr:row>
      <xdr:rowOff>0</xdr:rowOff>
    </xdr:from>
    <xdr:to>
      <xdr:col>11</xdr:col>
      <xdr:colOff>600075</xdr:colOff>
      <xdr:row>28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648652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28</xdr:row>
      <xdr:rowOff>0</xdr:rowOff>
    </xdr:from>
    <xdr:to>
      <xdr:col>11</xdr:col>
      <xdr:colOff>600075</xdr:colOff>
      <xdr:row>28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648652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419100</xdr:colOff>
      <xdr:row>28</xdr:row>
      <xdr:rowOff>0</xdr:rowOff>
    </xdr:to>
    <xdr:pic>
      <xdr:nvPicPr>
        <xdr:cNvPr id="6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64865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28</xdr:row>
      <xdr:rowOff>0</xdr:rowOff>
    </xdr:from>
    <xdr:to>
      <xdr:col>11</xdr:col>
      <xdr:colOff>323850</xdr:colOff>
      <xdr:row>28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48652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419100</xdr:colOff>
      <xdr:row>28</xdr:row>
      <xdr:rowOff>0</xdr:rowOff>
    </xdr:to>
    <xdr:pic>
      <xdr:nvPicPr>
        <xdr:cNvPr id="8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64865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28</xdr:row>
      <xdr:rowOff>0</xdr:rowOff>
    </xdr:from>
    <xdr:to>
      <xdr:col>11</xdr:col>
      <xdr:colOff>323850</xdr:colOff>
      <xdr:row>28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48652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419100</xdr:colOff>
      <xdr:row>28</xdr:row>
      <xdr:rowOff>0</xdr:rowOff>
    </xdr:to>
    <xdr:pic>
      <xdr:nvPicPr>
        <xdr:cNvPr id="10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64865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28</xdr:row>
      <xdr:rowOff>0</xdr:rowOff>
    </xdr:from>
    <xdr:to>
      <xdr:col>11</xdr:col>
      <xdr:colOff>323850</xdr:colOff>
      <xdr:row>28</xdr:row>
      <xdr:rowOff>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48652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419100</xdr:colOff>
      <xdr:row>28</xdr:row>
      <xdr:rowOff>0</xdr:rowOff>
    </xdr:to>
    <xdr:pic>
      <xdr:nvPicPr>
        <xdr:cNvPr id="12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64865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28</xdr:row>
      <xdr:rowOff>0</xdr:rowOff>
    </xdr:from>
    <xdr:to>
      <xdr:col>11</xdr:col>
      <xdr:colOff>323850</xdr:colOff>
      <xdr:row>28</xdr:row>
      <xdr:rowOff>0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48652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419100</xdr:colOff>
      <xdr:row>28</xdr:row>
      <xdr:rowOff>0</xdr:rowOff>
    </xdr:to>
    <xdr:pic>
      <xdr:nvPicPr>
        <xdr:cNvPr id="14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64865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28</xdr:row>
      <xdr:rowOff>0</xdr:rowOff>
    </xdr:from>
    <xdr:to>
      <xdr:col>11</xdr:col>
      <xdr:colOff>323850</xdr:colOff>
      <xdr:row>28</xdr:row>
      <xdr:rowOff>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48652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419100</xdr:colOff>
      <xdr:row>30</xdr:row>
      <xdr:rowOff>0</xdr:rowOff>
    </xdr:to>
    <xdr:pic>
      <xdr:nvPicPr>
        <xdr:cNvPr id="16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68103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419100</xdr:colOff>
      <xdr:row>30</xdr:row>
      <xdr:rowOff>0</xdr:rowOff>
    </xdr:to>
    <xdr:pic>
      <xdr:nvPicPr>
        <xdr:cNvPr id="1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68103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419100</xdr:colOff>
      <xdr:row>30</xdr:row>
      <xdr:rowOff>0</xdr:rowOff>
    </xdr:to>
    <xdr:pic>
      <xdr:nvPicPr>
        <xdr:cNvPr id="18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68103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11</xdr:col>
      <xdr:colOff>323850</xdr:colOff>
      <xdr:row>30</xdr:row>
      <xdr:rowOff>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81037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419100</xdr:colOff>
      <xdr:row>30</xdr:row>
      <xdr:rowOff>0</xdr:rowOff>
    </xdr:to>
    <xdr:pic>
      <xdr:nvPicPr>
        <xdr:cNvPr id="20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68103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11</xdr:col>
      <xdr:colOff>323850</xdr:colOff>
      <xdr:row>30</xdr:row>
      <xdr:rowOff>0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81037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419100</xdr:colOff>
      <xdr:row>30</xdr:row>
      <xdr:rowOff>0</xdr:rowOff>
    </xdr:to>
    <xdr:pic>
      <xdr:nvPicPr>
        <xdr:cNvPr id="22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68103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11</xdr:col>
      <xdr:colOff>323850</xdr:colOff>
      <xdr:row>30</xdr:row>
      <xdr:rowOff>0</xdr:rowOff>
    </xdr:to>
    <xdr:pic>
      <xdr:nvPicPr>
        <xdr:cNvPr id="2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81037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390525</xdr:colOff>
      <xdr:row>0</xdr:row>
      <xdr:rowOff>0</xdr:rowOff>
    </xdr:from>
    <xdr:to>
      <xdr:col>4</xdr:col>
      <xdr:colOff>1609725</xdr:colOff>
      <xdr:row>1</xdr:row>
      <xdr:rowOff>9525</xdr:rowOff>
    </xdr:to>
    <xdr:pic>
      <xdr:nvPicPr>
        <xdr:cNvPr id="24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14675" y="0"/>
          <a:ext cx="12192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123825</xdr:rowOff>
    </xdr:from>
    <xdr:to>
      <xdr:col>8</xdr:col>
      <xdr:colOff>47625</xdr:colOff>
      <xdr:row>0</xdr:row>
      <xdr:rowOff>990600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123825"/>
          <a:ext cx="8286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28</xdr:row>
      <xdr:rowOff>0</xdr:rowOff>
    </xdr:from>
    <xdr:to>
      <xdr:col>11</xdr:col>
      <xdr:colOff>600075</xdr:colOff>
      <xdr:row>28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662940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28</xdr:row>
      <xdr:rowOff>0</xdr:rowOff>
    </xdr:from>
    <xdr:to>
      <xdr:col>11</xdr:col>
      <xdr:colOff>600075</xdr:colOff>
      <xdr:row>28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662940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28</xdr:row>
      <xdr:rowOff>0</xdr:rowOff>
    </xdr:from>
    <xdr:to>
      <xdr:col>11</xdr:col>
      <xdr:colOff>600075</xdr:colOff>
      <xdr:row>28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662940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28</xdr:row>
      <xdr:rowOff>0</xdr:rowOff>
    </xdr:from>
    <xdr:to>
      <xdr:col>11</xdr:col>
      <xdr:colOff>600075</xdr:colOff>
      <xdr:row>28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662940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419100</xdr:colOff>
      <xdr:row>28</xdr:row>
      <xdr:rowOff>0</xdr:rowOff>
    </xdr:to>
    <xdr:pic>
      <xdr:nvPicPr>
        <xdr:cNvPr id="6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6629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28</xdr:row>
      <xdr:rowOff>0</xdr:rowOff>
    </xdr:from>
    <xdr:to>
      <xdr:col>11</xdr:col>
      <xdr:colOff>323850</xdr:colOff>
      <xdr:row>28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62940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419100</xdr:colOff>
      <xdr:row>28</xdr:row>
      <xdr:rowOff>0</xdr:rowOff>
    </xdr:to>
    <xdr:pic>
      <xdr:nvPicPr>
        <xdr:cNvPr id="8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6629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28</xdr:row>
      <xdr:rowOff>0</xdr:rowOff>
    </xdr:from>
    <xdr:to>
      <xdr:col>11</xdr:col>
      <xdr:colOff>323850</xdr:colOff>
      <xdr:row>28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62940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419100</xdr:colOff>
      <xdr:row>28</xdr:row>
      <xdr:rowOff>0</xdr:rowOff>
    </xdr:to>
    <xdr:pic>
      <xdr:nvPicPr>
        <xdr:cNvPr id="10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6629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28</xdr:row>
      <xdr:rowOff>0</xdr:rowOff>
    </xdr:from>
    <xdr:to>
      <xdr:col>11</xdr:col>
      <xdr:colOff>323850</xdr:colOff>
      <xdr:row>28</xdr:row>
      <xdr:rowOff>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62940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419100</xdr:colOff>
      <xdr:row>28</xdr:row>
      <xdr:rowOff>0</xdr:rowOff>
    </xdr:to>
    <xdr:pic>
      <xdr:nvPicPr>
        <xdr:cNvPr id="12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6629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28</xdr:row>
      <xdr:rowOff>0</xdr:rowOff>
    </xdr:from>
    <xdr:to>
      <xdr:col>11</xdr:col>
      <xdr:colOff>323850</xdr:colOff>
      <xdr:row>28</xdr:row>
      <xdr:rowOff>0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62940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419100</xdr:colOff>
      <xdr:row>28</xdr:row>
      <xdr:rowOff>0</xdr:rowOff>
    </xdr:to>
    <xdr:pic>
      <xdr:nvPicPr>
        <xdr:cNvPr id="14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6629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28</xdr:row>
      <xdr:rowOff>0</xdr:rowOff>
    </xdr:from>
    <xdr:to>
      <xdr:col>11</xdr:col>
      <xdr:colOff>323850</xdr:colOff>
      <xdr:row>28</xdr:row>
      <xdr:rowOff>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62940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419100</xdr:colOff>
      <xdr:row>30</xdr:row>
      <xdr:rowOff>0</xdr:rowOff>
    </xdr:to>
    <xdr:pic>
      <xdr:nvPicPr>
        <xdr:cNvPr id="16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69532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11</xdr:col>
      <xdr:colOff>323850</xdr:colOff>
      <xdr:row>30</xdr:row>
      <xdr:rowOff>0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95325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419100</xdr:colOff>
      <xdr:row>30</xdr:row>
      <xdr:rowOff>0</xdr:rowOff>
    </xdr:to>
    <xdr:pic>
      <xdr:nvPicPr>
        <xdr:cNvPr id="18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69532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11</xdr:col>
      <xdr:colOff>323850</xdr:colOff>
      <xdr:row>30</xdr:row>
      <xdr:rowOff>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95325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419100</xdr:colOff>
      <xdr:row>30</xdr:row>
      <xdr:rowOff>0</xdr:rowOff>
    </xdr:to>
    <xdr:pic>
      <xdr:nvPicPr>
        <xdr:cNvPr id="20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69532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11</xdr:col>
      <xdr:colOff>323850</xdr:colOff>
      <xdr:row>30</xdr:row>
      <xdr:rowOff>0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95325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419100</xdr:colOff>
      <xdr:row>30</xdr:row>
      <xdr:rowOff>0</xdr:rowOff>
    </xdr:to>
    <xdr:pic>
      <xdr:nvPicPr>
        <xdr:cNvPr id="22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69532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11</xdr:col>
      <xdr:colOff>323850</xdr:colOff>
      <xdr:row>30</xdr:row>
      <xdr:rowOff>0</xdr:rowOff>
    </xdr:to>
    <xdr:pic>
      <xdr:nvPicPr>
        <xdr:cNvPr id="2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95325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419100</xdr:colOff>
      <xdr:row>30</xdr:row>
      <xdr:rowOff>0</xdr:rowOff>
    </xdr:to>
    <xdr:pic>
      <xdr:nvPicPr>
        <xdr:cNvPr id="24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69532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11</xdr:col>
      <xdr:colOff>323850</xdr:colOff>
      <xdr:row>30</xdr:row>
      <xdr:rowOff>0</xdr:rowOff>
    </xdr:to>
    <xdr:pic>
      <xdr:nvPicPr>
        <xdr:cNvPr id="2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95325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533400</xdr:colOff>
      <xdr:row>0</xdr:row>
      <xdr:rowOff>0</xdr:rowOff>
    </xdr:from>
    <xdr:to>
      <xdr:col>4</xdr:col>
      <xdr:colOff>1743075</xdr:colOff>
      <xdr:row>1</xdr:row>
      <xdr:rowOff>152400</xdr:rowOff>
    </xdr:to>
    <xdr:pic>
      <xdr:nvPicPr>
        <xdr:cNvPr id="26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57550" y="0"/>
          <a:ext cx="12096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28</xdr:row>
      <xdr:rowOff>0</xdr:rowOff>
    </xdr:from>
    <xdr:to>
      <xdr:col>11</xdr:col>
      <xdr:colOff>419100</xdr:colOff>
      <xdr:row>28</xdr:row>
      <xdr:rowOff>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4579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28</xdr:row>
      <xdr:rowOff>0</xdr:rowOff>
    </xdr:from>
    <xdr:to>
      <xdr:col>11</xdr:col>
      <xdr:colOff>28575</xdr:colOff>
      <xdr:row>28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6457950"/>
          <a:ext cx="7477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419100</xdr:colOff>
      <xdr:row>28</xdr:row>
      <xdr:rowOff>0</xdr:rowOff>
    </xdr:to>
    <xdr:pic>
      <xdr:nvPicPr>
        <xdr:cNvPr id="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4579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11</xdr:col>
      <xdr:colOff>0</xdr:colOff>
      <xdr:row>28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57950"/>
          <a:ext cx="7477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419100</xdr:colOff>
      <xdr:row>28</xdr:row>
      <xdr:rowOff>0</xdr:rowOff>
    </xdr:to>
    <xdr:pic>
      <xdr:nvPicPr>
        <xdr:cNvPr id="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4579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11</xdr:col>
      <xdr:colOff>0</xdr:colOff>
      <xdr:row>28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57950"/>
          <a:ext cx="7477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419100</xdr:colOff>
      <xdr:row>28</xdr:row>
      <xdr:rowOff>0</xdr:rowOff>
    </xdr:to>
    <xdr:pic>
      <xdr:nvPicPr>
        <xdr:cNvPr id="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4579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11</xdr:col>
      <xdr:colOff>0</xdr:colOff>
      <xdr:row>28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57950"/>
          <a:ext cx="7477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419100</xdr:colOff>
      <xdr:row>28</xdr:row>
      <xdr:rowOff>0</xdr:rowOff>
    </xdr:to>
    <xdr:pic>
      <xdr:nvPicPr>
        <xdr:cNvPr id="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4579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11</xdr:col>
      <xdr:colOff>0</xdr:colOff>
      <xdr:row>28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57950"/>
          <a:ext cx="7477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1</xdr:row>
      <xdr:rowOff>133350</xdr:rowOff>
    </xdr:from>
    <xdr:to>
      <xdr:col>9</xdr:col>
      <xdr:colOff>257175</xdr:colOff>
      <xdr:row>1</xdr:row>
      <xdr:rowOff>952500</xdr:rowOff>
    </xdr:to>
    <xdr:pic>
      <xdr:nvPicPr>
        <xdr:cNvPr id="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295275"/>
          <a:ext cx="933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457200</xdr:colOff>
      <xdr:row>0</xdr:row>
      <xdr:rowOff>38100</xdr:rowOff>
    </xdr:from>
    <xdr:to>
      <xdr:col>4</xdr:col>
      <xdr:colOff>1666875</xdr:colOff>
      <xdr:row>2</xdr:row>
      <xdr:rowOff>85725</xdr:rowOff>
    </xdr:to>
    <xdr:pic>
      <xdr:nvPicPr>
        <xdr:cNvPr id="12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05150" y="38100"/>
          <a:ext cx="12096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</xdr:row>
      <xdr:rowOff>133350</xdr:rowOff>
    </xdr:from>
    <xdr:to>
      <xdr:col>11</xdr:col>
      <xdr:colOff>0</xdr:colOff>
      <xdr:row>32</xdr:row>
      <xdr:rowOff>133350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391400"/>
          <a:ext cx="7477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11</xdr:col>
      <xdr:colOff>0</xdr:colOff>
      <xdr:row>30</xdr:row>
      <xdr:rowOff>0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858000"/>
          <a:ext cx="7477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11</xdr:col>
      <xdr:colOff>0</xdr:colOff>
      <xdr:row>30</xdr:row>
      <xdr:rowOff>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858000"/>
          <a:ext cx="7477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11</xdr:col>
      <xdr:colOff>0</xdr:colOff>
      <xdr:row>30</xdr:row>
      <xdr:rowOff>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858000"/>
          <a:ext cx="7477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11</xdr:col>
      <xdr:colOff>0</xdr:colOff>
      <xdr:row>30</xdr:row>
      <xdr:rowOff>0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858000"/>
          <a:ext cx="7477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23</xdr:row>
      <xdr:rowOff>0</xdr:rowOff>
    </xdr:from>
    <xdr:to>
      <xdr:col>12</xdr:col>
      <xdr:colOff>47625</xdr:colOff>
      <xdr:row>23</xdr:row>
      <xdr:rowOff>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546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31</xdr:row>
      <xdr:rowOff>133350</xdr:rowOff>
    </xdr:from>
    <xdr:to>
      <xdr:col>12</xdr:col>
      <xdr:colOff>0</xdr:colOff>
      <xdr:row>31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7124700"/>
          <a:ext cx="841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47625</xdr:colOff>
      <xdr:row>23</xdr:row>
      <xdr:rowOff>0</xdr:rowOff>
    </xdr:to>
    <xdr:pic>
      <xdr:nvPicPr>
        <xdr:cNvPr id="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546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12</xdr:col>
      <xdr:colOff>0</xdr:colOff>
      <xdr:row>29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6591300"/>
          <a:ext cx="841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47625</xdr:colOff>
      <xdr:row>23</xdr:row>
      <xdr:rowOff>0</xdr:rowOff>
    </xdr:to>
    <xdr:pic>
      <xdr:nvPicPr>
        <xdr:cNvPr id="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546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12</xdr:col>
      <xdr:colOff>0</xdr:colOff>
      <xdr:row>29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6591300"/>
          <a:ext cx="841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47625</xdr:colOff>
      <xdr:row>23</xdr:row>
      <xdr:rowOff>0</xdr:rowOff>
    </xdr:to>
    <xdr:pic>
      <xdr:nvPicPr>
        <xdr:cNvPr id="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546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12</xdr:col>
      <xdr:colOff>0</xdr:colOff>
      <xdr:row>29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6591300"/>
          <a:ext cx="841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47625</xdr:colOff>
      <xdr:row>23</xdr:row>
      <xdr:rowOff>0</xdr:rowOff>
    </xdr:to>
    <xdr:pic>
      <xdr:nvPicPr>
        <xdr:cNvPr id="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546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12</xdr:col>
      <xdr:colOff>0</xdr:colOff>
      <xdr:row>29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6591300"/>
          <a:ext cx="841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</xdr:row>
      <xdr:rowOff>66675</xdr:rowOff>
    </xdr:from>
    <xdr:to>
      <xdr:col>8</xdr:col>
      <xdr:colOff>123825</xdr:colOff>
      <xdr:row>1</xdr:row>
      <xdr:rowOff>781050</xdr:rowOff>
    </xdr:to>
    <xdr:pic>
      <xdr:nvPicPr>
        <xdr:cNvPr id="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228600"/>
          <a:ext cx="742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0</xdr:row>
      <xdr:rowOff>0</xdr:rowOff>
    </xdr:from>
    <xdr:to>
      <xdr:col>4</xdr:col>
      <xdr:colOff>1685925</xdr:colOff>
      <xdr:row>2</xdr:row>
      <xdr:rowOff>104775</xdr:rowOff>
    </xdr:to>
    <xdr:pic>
      <xdr:nvPicPr>
        <xdr:cNvPr id="12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67075" y="0"/>
          <a:ext cx="12096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95250</xdr:rowOff>
    </xdr:from>
    <xdr:to>
      <xdr:col>8</xdr:col>
      <xdr:colOff>85725</xdr:colOff>
      <xdr:row>1</xdr:row>
      <xdr:rowOff>838200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257175"/>
          <a:ext cx="762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647700</xdr:colOff>
      <xdr:row>0</xdr:row>
      <xdr:rowOff>0</xdr:rowOff>
    </xdr:from>
    <xdr:to>
      <xdr:col>4</xdr:col>
      <xdr:colOff>1857375</xdr:colOff>
      <xdr:row>2</xdr:row>
      <xdr:rowOff>57150</xdr:rowOff>
    </xdr:to>
    <xdr:pic>
      <xdr:nvPicPr>
        <xdr:cNvPr id="2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81400" y="0"/>
          <a:ext cx="12096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419100</xdr:colOff>
      <xdr:row>0</xdr:row>
      <xdr:rowOff>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419100</xdr:colOff>
      <xdr:row>0</xdr:row>
      <xdr:rowOff>0</xdr:rowOff>
    </xdr:to>
    <xdr:pic>
      <xdr:nvPicPr>
        <xdr:cNvPr id="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542925</xdr:colOff>
      <xdr:row>0</xdr:row>
      <xdr:rowOff>142875</xdr:rowOff>
    </xdr:from>
    <xdr:to>
      <xdr:col>10</xdr:col>
      <xdr:colOff>19050</xdr:colOff>
      <xdr:row>0</xdr:row>
      <xdr:rowOff>933450</xdr:rowOff>
    </xdr:to>
    <xdr:pic>
      <xdr:nvPicPr>
        <xdr:cNvPr id="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142875"/>
          <a:ext cx="876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0</xdr:row>
      <xdr:rowOff>9525</xdr:rowOff>
    </xdr:from>
    <xdr:to>
      <xdr:col>4</xdr:col>
      <xdr:colOff>1504950</xdr:colOff>
      <xdr:row>1</xdr:row>
      <xdr:rowOff>209550</xdr:rowOff>
    </xdr:to>
    <xdr:pic>
      <xdr:nvPicPr>
        <xdr:cNvPr id="12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9525"/>
          <a:ext cx="12096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29</xdr:row>
      <xdr:rowOff>0</xdr:rowOff>
    </xdr:from>
    <xdr:to>
      <xdr:col>12</xdr:col>
      <xdr:colOff>419100</xdr:colOff>
      <xdr:row>29</xdr:row>
      <xdr:rowOff>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6772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29</xdr:row>
      <xdr:rowOff>0</xdr:rowOff>
    </xdr:from>
    <xdr:to>
      <xdr:col>12</xdr:col>
      <xdr:colOff>323850</xdr:colOff>
      <xdr:row>29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6772275"/>
          <a:ext cx="7486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29</xdr:row>
      <xdr:rowOff>0</xdr:rowOff>
    </xdr:from>
    <xdr:to>
      <xdr:col>12</xdr:col>
      <xdr:colOff>419100</xdr:colOff>
      <xdr:row>29</xdr:row>
      <xdr:rowOff>0</xdr:rowOff>
    </xdr:to>
    <xdr:pic>
      <xdr:nvPicPr>
        <xdr:cNvPr id="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6772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29</xdr:row>
      <xdr:rowOff>0</xdr:rowOff>
    </xdr:from>
    <xdr:to>
      <xdr:col>12</xdr:col>
      <xdr:colOff>323850</xdr:colOff>
      <xdr:row>29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6772275"/>
          <a:ext cx="7486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29</xdr:row>
      <xdr:rowOff>0</xdr:rowOff>
    </xdr:from>
    <xdr:to>
      <xdr:col>12</xdr:col>
      <xdr:colOff>419100</xdr:colOff>
      <xdr:row>29</xdr:row>
      <xdr:rowOff>0</xdr:rowOff>
    </xdr:to>
    <xdr:pic>
      <xdr:nvPicPr>
        <xdr:cNvPr id="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6772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29</xdr:row>
      <xdr:rowOff>0</xdr:rowOff>
    </xdr:from>
    <xdr:to>
      <xdr:col>12</xdr:col>
      <xdr:colOff>323850</xdr:colOff>
      <xdr:row>29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6772275"/>
          <a:ext cx="7486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29</xdr:row>
      <xdr:rowOff>0</xdr:rowOff>
    </xdr:from>
    <xdr:to>
      <xdr:col>12</xdr:col>
      <xdr:colOff>419100</xdr:colOff>
      <xdr:row>29</xdr:row>
      <xdr:rowOff>0</xdr:rowOff>
    </xdr:to>
    <xdr:pic>
      <xdr:nvPicPr>
        <xdr:cNvPr id="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6772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29</xdr:row>
      <xdr:rowOff>0</xdr:rowOff>
    </xdr:from>
    <xdr:to>
      <xdr:col>12</xdr:col>
      <xdr:colOff>323850</xdr:colOff>
      <xdr:row>29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6772275"/>
          <a:ext cx="7486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29</xdr:row>
      <xdr:rowOff>0</xdr:rowOff>
    </xdr:from>
    <xdr:to>
      <xdr:col>12</xdr:col>
      <xdr:colOff>419100</xdr:colOff>
      <xdr:row>29</xdr:row>
      <xdr:rowOff>0</xdr:rowOff>
    </xdr:to>
    <xdr:pic>
      <xdr:nvPicPr>
        <xdr:cNvPr id="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6772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29</xdr:row>
      <xdr:rowOff>0</xdr:rowOff>
    </xdr:from>
    <xdr:to>
      <xdr:col>12</xdr:col>
      <xdr:colOff>323850</xdr:colOff>
      <xdr:row>29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6772275"/>
          <a:ext cx="7486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295275</xdr:colOff>
      <xdr:row>0</xdr:row>
      <xdr:rowOff>219075</xdr:rowOff>
    </xdr:from>
    <xdr:to>
      <xdr:col>10</xdr:col>
      <xdr:colOff>295275</xdr:colOff>
      <xdr:row>0</xdr:row>
      <xdr:rowOff>981075</xdr:rowOff>
    </xdr:to>
    <xdr:pic>
      <xdr:nvPicPr>
        <xdr:cNvPr id="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19075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123825</xdr:colOff>
      <xdr:row>0</xdr:row>
      <xdr:rowOff>0</xdr:rowOff>
    </xdr:from>
    <xdr:to>
      <xdr:col>5</xdr:col>
      <xdr:colOff>47625</xdr:colOff>
      <xdr:row>1</xdr:row>
      <xdr:rowOff>142875</xdr:rowOff>
    </xdr:to>
    <xdr:pic>
      <xdr:nvPicPr>
        <xdr:cNvPr id="12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52775" y="0"/>
          <a:ext cx="12763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0</xdr:row>
      <xdr:rowOff>9525</xdr:rowOff>
    </xdr:from>
    <xdr:to>
      <xdr:col>8</xdr:col>
      <xdr:colOff>342900</xdr:colOff>
      <xdr:row>0</xdr:row>
      <xdr:rowOff>1076325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9525"/>
          <a:ext cx="1152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876300</xdr:colOff>
      <xdr:row>0</xdr:row>
      <xdr:rowOff>0</xdr:rowOff>
    </xdr:from>
    <xdr:to>
      <xdr:col>4</xdr:col>
      <xdr:colOff>28575</xdr:colOff>
      <xdr:row>1</xdr:row>
      <xdr:rowOff>95250</xdr:rowOff>
    </xdr:to>
    <xdr:pic>
      <xdr:nvPicPr>
        <xdr:cNvPr id="2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0" y="0"/>
          <a:ext cx="12096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1">
    <pageSetUpPr fitToPage="1"/>
  </sheetPr>
  <dimension ref="A1:IV38"/>
  <sheetViews>
    <sheetView view="pageLayout" zoomScale="91" zoomScalePageLayoutView="91" workbookViewId="0" topLeftCell="A10">
      <selection activeCell="E19" sqref="E19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5.28125" style="1" customWidth="1"/>
    <col min="4" max="4" width="5.8515625" style="1" customWidth="1"/>
    <col min="5" max="5" width="27.28125" style="1" customWidth="1"/>
    <col min="6" max="6" width="16.57421875" style="1" customWidth="1"/>
    <col min="7" max="7" width="12.2812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1" spans="1:256" ht="93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67"/>
      <c r="N1" s="5"/>
      <c r="O1" s="4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5"/>
      <c r="DY1" s="5"/>
      <c r="DZ1" s="5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7"/>
      <c r="ES1" s="7"/>
      <c r="ET1" s="7"/>
      <c r="EU1" s="7"/>
      <c r="EV1" s="7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16.5" customHeight="1">
      <c r="A2" s="69" t="s">
        <v>307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29"/>
      <c r="M2" s="68"/>
      <c r="N2" s="5"/>
      <c r="O2" s="8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5"/>
      <c r="DY2" s="5"/>
      <c r="DZ2" s="5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7"/>
      <c r="ES2" s="7"/>
      <c r="ET2" s="7"/>
      <c r="EU2" s="7"/>
      <c r="EV2" s="7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3.5" customHeight="1">
      <c r="A3" s="69" t="s">
        <v>27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30"/>
      <c r="M3" s="68"/>
      <c r="N3" s="5"/>
      <c r="O3" s="9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5"/>
      <c r="DY3" s="5"/>
      <c r="DZ3" s="5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7"/>
      <c r="ES3" s="7"/>
      <c r="ET3" s="7"/>
      <c r="EU3" s="7"/>
      <c r="EV3" s="7"/>
      <c r="EW3" s="6"/>
      <c r="EX3" s="6"/>
      <c r="EY3" s="6"/>
      <c r="EZ3" s="6"/>
      <c r="FA3" s="6"/>
      <c r="FB3" s="6"/>
      <c r="FC3" s="6"/>
      <c r="FD3" s="10"/>
      <c r="FE3" s="10"/>
      <c r="FF3" s="10"/>
      <c r="FG3" s="11"/>
      <c r="FH3" s="11"/>
      <c r="FI3" s="11"/>
      <c r="FJ3" s="11"/>
      <c r="FK3" s="12"/>
      <c r="FL3" s="12"/>
      <c r="FM3" s="12"/>
      <c r="FN3" s="12"/>
      <c r="FO3" s="12"/>
      <c r="FP3" s="12" t="s">
        <v>16</v>
      </c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6"/>
    </row>
    <row r="4" spans="1:256" ht="15" customHeight="1">
      <c r="A4" s="70" t="s">
        <v>308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68"/>
      <c r="N4" s="5"/>
      <c r="O4" s="9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5"/>
      <c r="DY4" s="5"/>
      <c r="DZ4" s="5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7"/>
      <c r="ES4" s="7"/>
      <c r="ET4" s="7"/>
      <c r="EU4" s="7"/>
      <c r="EV4" s="7"/>
      <c r="EW4" s="6"/>
      <c r="EX4" s="6"/>
      <c r="EY4" s="6"/>
      <c r="EZ4" s="6"/>
      <c r="FA4" s="6"/>
      <c r="FB4" s="6"/>
      <c r="FC4" s="6"/>
      <c r="FD4" s="12"/>
      <c r="FE4" s="12" t="s">
        <v>7</v>
      </c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 t="s">
        <v>8</v>
      </c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 t="s">
        <v>9</v>
      </c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 t="s">
        <v>10</v>
      </c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3"/>
      <c r="IS4" s="12"/>
      <c r="IT4" s="12"/>
      <c r="IU4" s="12"/>
      <c r="IV4" s="6"/>
    </row>
    <row r="5" spans="1:256" ht="18.75" customHeight="1">
      <c r="A5" s="71" t="s">
        <v>210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14"/>
      <c r="N5" s="5"/>
      <c r="O5" s="15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5"/>
      <c r="DY5" s="5"/>
      <c r="DZ5" s="5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7"/>
      <c r="ES5" s="7"/>
      <c r="ET5" s="7"/>
      <c r="EU5" s="7"/>
      <c r="EV5" s="7"/>
      <c r="EW5" s="6"/>
      <c r="EX5" s="6"/>
      <c r="EY5" s="6"/>
      <c r="EZ5" s="6"/>
      <c r="FA5" s="6"/>
      <c r="FB5" s="6"/>
      <c r="FC5" s="6"/>
      <c r="FD5" s="12">
        <v>1</v>
      </c>
      <c r="FE5" s="12">
        <v>2</v>
      </c>
      <c r="FF5" s="12">
        <v>3</v>
      </c>
      <c r="FG5" s="12">
        <v>4</v>
      </c>
      <c r="FH5" s="12">
        <v>5</v>
      </c>
      <c r="FI5" s="12">
        <v>6</v>
      </c>
      <c r="FJ5" s="12">
        <v>7</v>
      </c>
      <c r="FK5" s="12">
        <v>8</v>
      </c>
      <c r="FL5" s="12">
        <v>9</v>
      </c>
      <c r="FM5" s="12">
        <v>10</v>
      </c>
      <c r="FN5" s="12">
        <v>11</v>
      </c>
      <c r="FO5" s="12">
        <v>12</v>
      </c>
      <c r="FP5" s="12">
        <v>13</v>
      </c>
      <c r="FQ5" s="12">
        <v>14</v>
      </c>
      <c r="FR5" s="12">
        <v>15</v>
      </c>
      <c r="FS5" s="12">
        <v>16</v>
      </c>
      <c r="FT5" s="12">
        <v>17</v>
      </c>
      <c r="FU5" s="12">
        <v>18</v>
      </c>
      <c r="FV5" s="12">
        <v>19</v>
      </c>
      <c r="FW5" s="12">
        <v>20</v>
      </c>
      <c r="FX5" s="12">
        <v>21</v>
      </c>
      <c r="FY5" s="12" t="s">
        <v>5</v>
      </c>
      <c r="FZ5" s="12" t="s">
        <v>19</v>
      </c>
      <c r="GA5" s="12">
        <v>1</v>
      </c>
      <c r="GB5" s="12">
        <v>2</v>
      </c>
      <c r="GC5" s="12">
        <v>3</v>
      </c>
      <c r="GD5" s="12">
        <v>4</v>
      </c>
      <c r="GE5" s="12">
        <v>5</v>
      </c>
      <c r="GF5" s="12">
        <v>6</v>
      </c>
      <c r="GG5" s="12">
        <v>7</v>
      </c>
      <c r="GH5" s="12">
        <v>8</v>
      </c>
      <c r="GI5" s="12">
        <v>9</v>
      </c>
      <c r="GJ5" s="12">
        <v>10</v>
      </c>
      <c r="GK5" s="12">
        <v>11</v>
      </c>
      <c r="GL5" s="12">
        <v>12</v>
      </c>
      <c r="GM5" s="12">
        <v>13</v>
      </c>
      <c r="GN5" s="12">
        <v>14</v>
      </c>
      <c r="GO5" s="12">
        <v>15</v>
      </c>
      <c r="GP5" s="12">
        <v>16</v>
      </c>
      <c r="GQ5" s="12">
        <v>17</v>
      </c>
      <c r="GR5" s="12">
        <v>18</v>
      </c>
      <c r="GS5" s="12">
        <v>19</v>
      </c>
      <c r="GT5" s="12">
        <v>20</v>
      </c>
      <c r="GU5" s="12">
        <v>21</v>
      </c>
      <c r="GV5" s="12" t="s">
        <v>6</v>
      </c>
      <c r="GW5" s="12" t="s">
        <v>18</v>
      </c>
      <c r="GX5" s="12">
        <v>1</v>
      </c>
      <c r="GY5" s="12">
        <v>2</v>
      </c>
      <c r="GZ5" s="12">
        <v>3</v>
      </c>
      <c r="HA5" s="12">
        <v>4</v>
      </c>
      <c r="HB5" s="12">
        <v>5</v>
      </c>
      <c r="HC5" s="12">
        <v>6</v>
      </c>
      <c r="HD5" s="12">
        <v>7</v>
      </c>
      <c r="HE5" s="12">
        <v>8</v>
      </c>
      <c r="HF5" s="12">
        <v>9</v>
      </c>
      <c r="HG5" s="12">
        <v>10</v>
      </c>
      <c r="HH5" s="12">
        <v>11</v>
      </c>
      <c r="HI5" s="12">
        <v>12</v>
      </c>
      <c r="HJ5" s="12">
        <v>13</v>
      </c>
      <c r="HK5" s="12">
        <v>14</v>
      </c>
      <c r="HL5" s="12">
        <v>15</v>
      </c>
      <c r="HM5" s="12">
        <v>16</v>
      </c>
      <c r="HN5" s="12">
        <v>17</v>
      </c>
      <c r="HO5" s="12">
        <v>18</v>
      </c>
      <c r="HP5" s="12">
        <v>19</v>
      </c>
      <c r="HQ5" s="12">
        <v>20</v>
      </c>
      <c r="HR5" s="12">
        <v>21</v>
      </c>
      <c r="HS5" s="12" t="s">
        <v>5</v>
      </c>
      <c r="HT5" s="12" t="s">
        <v>17</v>
      </c>
      <c r="HU5" s="12">
        <v>1</v>
      </c>
      <c r="HV5" s="12">
        <v>2</v>
      </c>
      <c r="HW5" s="12">
        <v>3</v>
      </c>
      <c r="HX5" s="12">
        <v>4</v>
      </c>
      <c r="HY5" s="12">
        <v>5</v>
      </c>
      <c r="HZ5" s="12">
        <v>6</v>
      </c>
      <c r="IA5" s="12">
        <v>7</v>
      </c>
      <c r="IB5" s="12">
        <v>8</v>
      </c>
      <c r="IC5" s="12">
        <v>9</v>
      </c>
      <c r="ID5" s="12">
        <v>10</v>
      </c>
      <c r="IE5" s="12">
        <v>11</v>
      </c>
      <c r="IF5" s="12">
        <v>12</v>
      </c>
      <c r="IG5" s="12">
        <v>13</v>
      </c>
      <c r="IH5" s="12">
        <v>14</v>
      </c>
      <c r="II5" s="12">
        <v>15</v>
      </c>
      <c r="IJ5" s="12">
        <v>16</v>
      </c>
      <c r="IK5" s="12">
        <v>17</v>
      </c>
      <c r="IL5" s="12">
        <v>18</v>
      </c>
      <c r="IM5" s="12">
        <v>19</v>
      </c>
      <c r="IN5" s="12">
        <v>20</v>
      </c>
      <c r="IO5" s="12">
        <v>21</v>
      </c>
      <c r="IP5" s="12" t="s">
        <v>5</v>
      </c>
      <c r="IQ5" s="12" t="s">
        <v>17</v>
      </c>
      <c r="IR5" s="13">
        <f>COUNT(FD5:IQ5)</f>
        <v>84</v>
      </c>
      <c r="IS5" s="12" t="s">
        <v>12</v>
      </c>
      <c r="IT5" s="12" t="s">
        <v>13</v>
      </c>
      <c r="IU5" s="16" t="s">
        <v>11</v>
      </c>
      <c r="IV5" s="6"/>
    </row>
    <row r="6" spans="1:256" ht="5.25" customHeight="1" thickBo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31"/>
      <c r="M6" s="14"/>
      <c r="N6" s="5"/>
      <c r="O6" s="15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5"/>
      <c r="DY6" s="5"/>
      <c r="DZ6" s="5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7"/>
      <c r="ES6" s="7"/>
      <c r="ET6" s="7"/>
      <c r="EU6" s="7"/>
      <c r="EV6" s="7"/>
      <c r="EW6" s="6"/>
      <c r="EX6" s="6"/>
      <c r="EY6" s="6"/>
      <c r="EZ6" s="6"/>
      <c r="FA6" s="6"/>
      <c r="FB6" s="6"/>
      <c r="FC6" s="6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3"/>
      <c r="IS6" s="12"/>
      <c r="IT6" s="12"/>
      <c r="IU6" s="16"/>
      <c r="IV6" s="6"/>
    </row>
    <row r="7" spans="1:256" ht="12" customHeight="1">
      <c r="A7" s="72" t="s">
        <v>22</v>
      </c>
      <c r="B7" s="72" t="s">
        <v>0</v>
      </c>
      <c r="C7" s="72" t="s">
        <v>1</v>
      </c>
      <c r="D7" s="72" t="s">
        <v>28</v>
      </c>
      <c r="E7" s="72" t="s">
        <v>25</v>
      </c>
      <c r="F7" s="72" t="s">
        <v>26</v>
      </c>
      <c r="G7" s="72" t="s">
        <v>2</v>
      </c>
      <c r="H7" s="72" t="s">
        <v>3</v>
      </c>
      <c r="I7" s="80"/>
      <c r="J7" s="72" t="s">
        <v>4</v>
      </c>
      <c r="K7" s="80"/>
      <c r="L7" s="81" t="s">
        <v>29</v>
      </c>
      <c r="M7" s="75" t="s">
        <v>14</v>
      </c>
      <c r="N7" s="5"/>
      <c r="O7" s="17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5"/>
      <c r="DY7" s="5"/>
      <c r="DZ7" s="5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7"/>
      <c r="ES7" s="7"/>
      <c r="ET7" s="7"/>
      <c r="EU7" s="7"/>
      <c r="EV7" s="7"/>
      <c r="EW7" s="6"/>
      <c r="EX7" s="6"/>
      <c r="EY7" s="6"/>
      <c r="EZ7" s="7"/>
      <c r="FA7" s="6"/>
      <c r="FB7" s="6"/>
      <c r="FC7" s="6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3"/>
      <c r="IS7" s="12"/>
      <c r="IT7" s="12"/>
      <c r="IU7" s="12"/>
      <c r="IV7" s="6"/>
    </row>
    <row r="8" spans="1:256" ht="9.75" customHeight="1">
      <c r="A8" s="73"/>
      <c r="B8" s="72"/>
      <c r="C8" s="72"/>
      <c r="D8" s="73"/>
      <c r="E8" s="73"/>
      <c r="F8" s="72"/>
      <c r="G8" s="73"/>
      <c r="H8" s="72" t="s">
        <v>11</v>
      </c>
      <c r="I8" s="78" t="s">
        <v>24</v>
      </c>
      <c r="J8" s="72" t="s">
        <v>11</v>
      </c>
      <c r="K8" s="78" t="s">
        <v>24</v>
      </c>
      <c r="L8" s="81"/>
      <c r="M8" s="76"/>
      <c r="N8" s="5"/>
      <c r="O8" s="17"/>
      <c r="P8" s="6"/>
      <c r="Q8" s="6" t="s">
        <v>7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 t="s">
        <v>8</v>
      </c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 t="s">
        <v>9</v>
      </c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 t="s">
        <v>10</v>
      </c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5"/>
      <c r="DY8" s="5"/>
      <c r="DZ8" s="5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7"/>
      <c r="ES8" s="7">
        <v>1</v>
      </c>
      <c r="ET8" s="7">
        <v>2</v>
      </c>
      <c r="EU8" s="7"/>
      <c r="EV8" s="7"/>
      <c r="EW8" s="6"/>
      <c r="EX8" s="6"/>
      <c r="EY8" s="6"/>
      <c r="EZ8" s="6"/>
      <c r="FA8" s="6"/>
      <c r="FB8" s="6"/>
      <c r="FC8" s="6"/>
      <c r="FD8" s="10"/>
      <c r="FE8" s="10"/>
      <c r="FF8" s="10"/>
      <c r="FG8" s="11"/>
      <c r="FH8" s="11"/>
      <c r="FI8" s="11"/>
      <c r="FJ8" s="11"/>
      <c r="FK8" s="12"/>
      <c r="FL8" s="12"/>
      <c r="FM8" s="12"/>
      <c r="FN8" s="12"/>
      <c r="FO8" s="12"/>
      <c r="FP8" s="12" t="s">
        <v>16</v>
      </c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6"/>
    </row>
    <row r="9" spans="1:256" ht="27.75" customHeight="1" thickBot="1">
      <c r="A9" s="73"/>
      <c r="B9" s="72"/>
      <c r="C9" s="72"/>
      <c r="D9" s="73"/>
      <c r="E9" s="73"/>
      <c r="F9" s="72"/>
      <c r="G9" s="73"/>
      <c r="H9" s="73"/>
      <c r="I9" s="79"/>
      <c r="J9" s="73"/>
      <c r="K9" s="79"/>
      <c r="L9" s="81"/>
      <c r="M9" s="77"/>
      <c r="N9" s="5"/>
      <c r="O9" s="18"/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>
        <v>11</v>
      </c>
      <c r="AA9" s="6">
        <v>12</v>
      </c>
      <c r="AB9" s="6">
        <v>13</v>
      </c>
      <c r="AC9" s="6">
        <v>14</v>
      </c>
      <c r="AD9" s="6">
        <v>15</v>
      </c>
      <c r="AE9" s="6">
        <v>16</v>
      </c>
      <c r="AF9" s="6">
        <v>17</v>
      </c>
      <c r="AG9" s="6">
        <v>18</v>
      </c>
      <c r="AH9" s="6">
        <v>19</v>
      </c>
      <c r="AI9" s="6">
        <v>20</v>
      </c>
      <c r="AJ9" s="6">
        <v>21</v>
      </c>
      <c r="AK9" s="6" t="s">
        <v>5</v>
      </c>
      <c r="AL9" s="6"/>
      <c r="AM9" s="6">
        <v>1</v>
      </c>
      <c r="AN9" s="6">
        <v>2</v>
      </c>
      <c r="AO9" s="6">
        <v>3</v>
      </c>
      <c r="AP9" s="6">
        <v>4</v>
      </c>
      <c r="AQ9" s="6">
        <v>5</v>
      </c>
      <c r="AR9" s="6">
        <v>6</v>
      </c>
      <c r="AS9" s="6">
        <v>7</v>
      </c>
      <c r="AT9" s="6">
        <v>8</v>
      </c>
      <c r="AU9" s="6">
        <v>9</v>
      </c>
      <c r="AV9" s="6">
        <v>10</v>
      </c>
      <c r="AW9" s="6">
        <v>11</v>
      </c>
      <c r="AX9" s="6">
        <v>12</v>
      </c>
      <c r="AY9" s="6">
        <v>13</v>
      </c>
      <c r="AZ9" s="6">
        <v>14</v>
      </c>
      <c r="BA9" s="6">
        <v>15</v>
      </c>
      <c r="BB9" s="6">
        <v>16</v>
      </c>
      <c r="BC9" s="6">
        <v>17</v>
      </c>
      <c r="BD9" s="6">
        <v>18</v>
      </c>
      <c r="BE9" s="6">
        <v>19</v>
      </c>
      <c r="BF9" s="6">
        <v>20</v>
      </c>
      <c r="BG9" s="6"/>
      <c r="BH9" s="6" t="s">
        <v>6</v>
      </c>
      <c r="BI9" s="6"/>
      <c r="BJ9" s="6">
        <v>1</v>
      </c>
      <c r="BK9" s="6">
        <v>2</v>
      </c>
      <c r="BL9" s="6">
        <v>3</v>
      </c>
      <c r="BM9" s="6">
        <v>4</v>
      </c>
      <c r="BN9" s="6">
        <v>5</v>
      </c>
      <c r="BO9" s="6">
        <v>6</v>
      </c>
      <c r="BP9" s="6">
        <v>7</v>
      </c>
      <c r="BQ9" s="6">
        <v>8</v>
      </c>
      <c r="BR9" s="6">
        <v>9</v>
      </c>
      <c r="BS9" s="6">
        <v>10</v>
      </c>
      <c r="BT9" s="6">
        <v>11</v>
      </c>
      <c r="BU9" s="6">
        <v>12</v>
      </c>
      <c r="BV9" s="6">
        <v>13</v>
      </c>
      <c r="BW9" s="6">
        <v>14</v>
      </c>
      <c r="BX9" s="6">
        <v>15</v>
      </c>
      <c r="BY9" s="6">
        <v>16</v>
      </c>
      <c r="BZ9" s="6">
        <v>17</v>
      </c>
      <c r="CA9" s="6">
        <v>18</v>
      </c>
      <c r="CB9" s="6">
        <v>19</v>
      </c>
      <c r="CC9" s="6">
        <v>20</v>
      </c>
      <c r="CD9" s="6">
        <v>21</v>
      </c>
      <c r="CE9" s="6">
        <v>22</v>
      </c>
      <c r="CF9" s="6">
        <v>23</v>
      </c>
      <c r="CG9" s="6">
        <v>24</v>
      </c>
      <c r="CH9" s="6">
        <v>25</v>
      </c>
      <c r="CI9" s="6">
        <v>26</v>
      </c>
      <c r="CJ9" s="6">
        <v>27</v>
      </c>
      <c r="CK9" s="6">
        <v>28</v>
      </c>
      <c r="CL9" s="6">
        <v>29</v>
      </c>
      <c r="CM9" s="6">
        <v>30</v>
      </c>
      <c r="CN9" s="6">
        <v>31</v>
      </c>
      <c r="CO9" s="6">
        <v>32</v>
      </c>
      <c r="CP9" s="6">
        <v>33</v>
      </c>
      <c r="CQ9" s="6">
        <v>34</v>
      </c>
      <c r="CR9" s="6">
        <v>35</v>
      </c>
      <c r="CS9" s="6">
        <v>36</v>
      </c>
      <c r="CT9" s="6">
        <v>37</v>
      </c>
      <c r="CU9" s="6">
        <v>38</v>
      </c>
      <c r="CV9" s="6">
        <v>39</v>
      </c>
      <c r="CW9" s="6">
        <v>40</v>
      </c>
      <c r="CX9" s="6"/>
      <c r="CY9" s="6"/>
      <c r="CZ9" s="6"/>
      <c r="DA9" s="6">
        <v>1</v>
      </c>
      <c r="DB9" s="6">
        <v>2</v>
      </c>
      <c r="DC9" s="6">
        <v>3</v>
      </c>
      <c r="DD9" s="6">
        <v>4</v>
      </c>
      <c r="DE9" s="6">
        <v>5</v>
      </c>
      <c r="DF9" s="6">
        <v>6</v>
      </c>
      <c r="DG9" s="6">
        <v>7</v>
      </c>
      <c r="DH9" s="6">
        <v>8</v>
      </c>
      <c r="DI9" s="6">
        <v>9</v>
      </c>
      <c r="DJ9" s="6">
        <v>10</v>
      </c>
      <c r="DK9" s="6">
        <v>11</v>
      </c>
      <c r="DL9" s="6">
        <v>12</v>
      </c>
      <c r="DM9" s="6">
        <v>13</v>
      </c>
      <c r="DN9" s="6">
        <v>14</v>
      </c>
      <c r="DO9" s="6">
        <v>15</v>
      </c>
      <c r="DP9" s="6">
        <v>16</v>
      </c>
      <c r="DQ9" s="6">
        <v>17</v>
      </c>
      <c r="DR9" s="6">
        <v>18</v>
      </c>
      <c r="DS9" s="6">
        <v>19</v>
      </c>
      <c r="DT9" s="6">
        <v>20</v>
      </c>
      <c r="DU9" s="6">
        <v>21</v>
      </c>
      <c r="DV9" s="6">
        <v>22</v>
      </c>
      <c r="DW9" s="6">
        <v>23</v>
      </c>
      <c r="DX9" s="6">
        <v>24</v>
      </c>
      <c r="DY9" s="6">
        <v>25</v>
      </c>
      <c r="DZ9" s="6">
        <v>26</v>
      </c>
      <c r="EA9" s="6">
        <v>27</v>
      </c>
      <c r="EB9" s="6">
        <v>28</v>
      </c>
      <c r="EC9" s="6">
        <v>29</v>
      </c>
      <c r="ED9" s="6">
        <v>30</v>
      </c>
      <c r="EE9" s="6">
        <v>31</v>
      </c>
      <c r="EF9" s="6">
        <v>32</v>
      </c>
      <c r="EG9" s="6">
        <v>33</v>
      </c>
      <c r="EH9" s="6">
        <v>34</v>
      </c>
      <c r="EI9" s="6">
        <v>35</v>
      </c>
      <c r="EJ9" s="6">
        <v>36</v>
      </c>
      <c r="EK9" s="6">
        <v>37</v>
      </c>
      <c r="EL9" s="6">
        <v>38</v>
      </c>
      <c r="EM9" s="6">
        <v>39</v>
      </c>
      <c r="EN9" s="6">
        <v>40</v>
      </c>
      <c r="EO9" s="6"/>
      <c r="EP9" s="6"/>
      <c r="EQ9" s="6"/>
      <c r="ER9" s="7"/>
      <c r="ES9" s="7"/>
      <c r="ET9" s="7"/>
      <c r="EU9" s="7"/>
      <c r="EV9" s="7" t="s">
        <v>15</v>
      </c>
      <c r="EW9" s="6" t="s">
        <v>12</v>
      </c>
      <c r="EX9" s="6" t="s">
        <v>13</v>
      </c>
      <c r="EY9" s="19" t="s">
        <v>11</v>
      </c>
      <c r="EZ9" s="6"/>
      <c r="FA9" s="6" t="s">
        <v>20</v>
      </c>
      <c r="FB9" s="6" t="s">
        <v>21</v>
      </c>
      <c r="FC9" s="6"/>
      <c r="FD9" s="12"/>
      <c r="FE9" s="12" t="s">
        <v>7</v>
      </c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 t="s">
        <v>8</v>
      </c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 t="s">
        <v>9</v>
      </c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 t="s">
        <v>10</v>
      </c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3"/>
      <c r="IS9" s="12"/>
      <c r="IT9" s="12"/>
      <c r="IU9" s="12"/>
      <c r="IV9" s="12"/>
    </row>
    <row r="10" spans="1:256" s="3" customFormat="1" ht="15.75" customHeight="1">
      <c r="A10" s="53">
        <v>1</v>
      </c>
      <c r="B10" s="41">
        <v>8</v>
      </c>
      <c r="C10" s="47" t="s">
        <v>238</v>
      </c>
      <c r="D10" s="41" t="s">
        <v>31</v>
      </c>
      <c r="E10" s="46" t="s">
        <v>72</v>
      </c>
      <c r="F10" s="52" t="s">
        <v>30</v>
      </c>
      <c r="G10" s="48" t="s">
        <v>40</v>
      </c>
      <c r="H10" s="41">
        <v>1</v>
      </c>
      <c r="I10" s="27">
        <v>25</v>
      </c>
      <c r="J10" s="41">
        <v>1</v>
      </c>
      <c r="K10" s="27">
        <v>25</v>
      </c>
      <c r="L10" s="42">
        <v>50</v>
      </c>
      <c r="M10" s="20"/>
      <c r="N10" s="21"/>
      <c r="O10" s="22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256" s="3" customFormat="1" ht="15.75" customHeight="1">
      <c r="A11" s="53">
        <v>2</v>
      </c>
      <c r="B11" s="41">
        <v>85</v>
      </c>
      <c r="C11" s="46" t="s">
        <v>241</v>
      </c>
      <c r="D11" s="41" t="s">
        <v>31</v>
      </c>
      <c r="E11" s="46" t="s">
        <v>242</v>
      </c>
      <c r="F11" s="52" t="s">
        <v>30</v>
      </c>
      <c r="G11" s="48" t="s">
        <v>40</v>
      </c>
      <c r="H11" s="41">
        <v>2</v>
      </c>
      <c r="I11" s="27">
        <v>22</v>
      </c>
      <c r="J11" s="41">
        <v>2</v>
      </c>
      <c r="K11" s="27">
        <v>22</v>
      </c>
      <c r="L11" s="42">
        <v>44</v>
      </c>
      <c r="M11" s="20"/>
      <c r="N11" s="21"/>
      <c r="O11" s="22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s="3" customFormat="1" ht="15.75" customHeight="1">
      <c r="A12" s="53">
        <v>3</v>
      </c>
      <c r="B12" s="41">
        <v>17</v>
      </c>
      <c r="C12" s="46" t="s">
        <v>299</v>
      </c>
      <c r="D12" s="41" t="s">
        <v>31</v>
      </c>
      <c r="E12" s="46" t="s">
        <v>36</v>
      </c>
      <c r="F12" s="52" t="s">
        <v>30</v>
      </c>
      <c r="G12" s="48" t="s">
        <v>40</v>
      </c>
      <c r="H12" s="41">
        <v>3</v>
      </c>
      <c r="I12" s="27">
        <v>20</v>
      </c>
      <c r="J12" s="41">
        <v>3</v>
      </c>
      <c r="K12" s="27">
        <v>20</v>
      </c>
      <c r="L12" s="42">
        <v>40</v>
      </c>
      <c r="M12" s="20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s="3" customFormat="1" ht="15.75" customHeight="1">
      <c r="A13" s="53">
        <v>4</v>
      </c>
      <c r="B13" s="41">
        <v>70</v>
      </c>
      <c r="C13" s="46" t="s">
        <v>240</v>
      </c>
      <c r="D13" s="41" t="s">
        <v>31</v>
      </c>
      <c r="E13" s="46" t="s">
        <v>224</v>
      </c>
      <c r="F13" s="52" t="s">
        <v>30</v>
      </c>
      <c r="G13" s="48" t="s">
        <v>40</v>
      </c>
      <c r="H13" s="41">
        <v>4</v>
      </c>
      <c r="I13" s="27">
        <v>18</v>
      </c>
      <c r="J13" s="41">
        <v>5</v>
      </c>
      <c r="K13" s="27">
        <v>16</v>
      </c>
      <c r="L13" s="42">
        <v>34</v>
      </c>
      <c r="M13" s="20"/>
      <c r="N13" s="21"/>
      <c r="O13" s="22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s="3" customFormat="1" ht="15.75" customHeight="1">
      <c r="A14" s="53">
        <v>5</v>
      </c>
      <c r="B14" s="41">
        <v>29</v>
      </c>
      <c r="C14" s="46" t="s">
        <v>300</v>
      </c>
      <c r="D14" s="41" t="s">
        <v>31</v>
      </c>
      <c r="E14" s="46" t="s">
        <v>36</v>
      </c>
      <c r="F14" s="52" t="s">
        <v>30</v>
      </c>
      <c r="G14" s="48" t="s">
        <v>40</v>
      </c>
      <c r="H14" s="41">
        <v>7</v>
      </c>
      <c r="I14" s="27">
        <v>14</v>
      </c>
      <c r="J14" s="41">
        <v>4</v>
      </c>
      <c r="K14" s="27">
        <v>18</v>
      </c>
      <c r="L14" s="42">
        <v>32</v>
      </c>
      <c r="M14" s="20" t="e">
        <f>#REF!+#REF!</f>
        <v>#REF!</v>
      </c>
      <c r="N14" s="21"/>
      <c r="O14" s="22"/>
      <c r="P14" s="21">
        <f>IF(H14=1,25,0)</f>
        <v>0</v>
      </c>
      <c r="Q14" s="21">
        <f>IF(H14=2,22,0)</f>
        <v>0</v>
      </c>
      <c r="R14" s="21">
        <f>IF(H14=3,20,0)</f>
        <v>0</v>
      </c>
      <c r="S14" s="21">
        <f>IF(H14=4,18,0)</f>
        <v>0</v>
      </c>
      <c r="T14" s="21">
        <f>IF(H14=5,16,0)</f>
        <v>0</v>
      </c>
      <c r="U14" s="21">
        <f>IF(H14=6,15,0)</f>
        <v>0</v>
      </c>
      <c r="V14" s="21">
        <f>IF(H14=7,14,0)</f>
        <v>14</v>
      </c>
      <c r="W14" s="21">
        <f>IF(H14=8,13,0)</f>
        <v>0</v>
      </c>
      <c r="X14" s="21">
        <f>IF(H14=9,12,0)</f>
        <v>0</v>
      </c>
      <c r="Y14" s="21">
        <f>IF(H14=10,11,0)</f>
        <v>0</v>
      </c>
      <c r="Z14" s="21">
        <f>IF(H14=11,10,0)</f>
        <v>0</v>
      </c>
      <c r="AA14" s="21">
        <f>IF(H14=12,9,0)</f>
        <v>0</v>
      </c>
      <c r="AB14" s="21">
        <f>IF(H14=13,8,0)</f>
        <v>0</v>
      </c>
      <c r="AC14" s="21">
        <f>IF(H14=14,7,0)</f>
        <v>0</v>
      </c>
      <c r="AD14" s="21">
        <f>IF(H14=15,6,0)</f>
        <v>0</v>
      </c>
      <c r="AE14" s="21">
        <f>IF(H14=16,5,0)</f>
        <v>0</v>
      </c>
      <c r="AF14" s="21">
        <f>IF(H14=17,4,0)</f>
        <v>0</v>
      </c>
      <c r="AG14" s="21">
        <f>IF(H14=18,3,0)</f>
        <v>0</v>
      </c>
      <c r="AH14" s="21">
        <f>IF(H14=19,2,0)</f>
        <v>0</v>
      </c>
      <c r="AI14" s="21">
        <f>IF(H14=20,1,0)</f>
        <v>0</v>
      </c>
      <c r="AJ14" s="21">
        <f>IF(H14&gt;20,0,0)</f>
        <v>0</v>
      </c>
      <c r="AK14" s="21">
        <f>IF(H14="сх",0,0)</f>
        <v>0</v>
      </c>
      <c r="AL14" s="21">
        <f>SUM(P14:AJ14)</f>
        <v>14</v>
      </c>
      <c r="AM14" s="21">
        <f>IF(J14=1,25,0)</f>
        <v>0</v>
      </c>
      <c r="AN14" s="21">
        <f>IF(J14=2,22,0)</f>
        <v>0</v>
      </c>
      <c r="AO14" s="21">
        <f>IF(J14=3,20,0)</f>
        <v>0</v>
      </c>
      <c r="AP14" s="21">
        <f>IF(J14=4,18,0)</f>
        <v>18</v>
      </c>
      <c r="AQ14" s="21">
        <f>IF(J14=5,16,0)</f>
        <v>0</v>
      </c>
      <c r="AR14" s="21">
        <f>IF(J14=6,15,0)</f>
        <v>0</v>
      </c>
      <c r="AS14" s="21">
        <f>IF(J14=7,14,0)</f>
        <v>0</v>
      </c>
      <c r="AT14" s="21">
        <f>IF(J14=8,13,0)</f>
        <v>0</v>
      </c>
      <c r="AU14" s="21">
        <f>IF(J14=9,12,0)</f>
        <v>0</v>
      </c>
      <c r="AV14" s="21">
        <f>IF(J14=10,11,0)</f>
        <v>0</v>
      </c>
      <c r="AW14" s="21">
        <f>IF(J14=11,10,0)</f>
        <v>0</v>
      </c>
      <c r="AX14" s="21">
        <f>IF(J14=12,9,0)</f>
        <v>0</v>
      </c>
      <c r="AY14" s="21">
        <f>IF(J14=13,8,0)</f>
        <v>0</v>
      </c>
      <c r="AZ14" s="21">
        <f>IF(J14=14,7,0)</f>
        <v>0</v>
      </c>
      <c r="BA14" s="21">
        <f>IF(J14=15,6,0)</f>
        <v>0</v>
      </c>
      <c r="BB14" s="21">
        <f>IF(J14=16,5,0)</f>
        <v>0</v>
      </c>
      <c r="BC14" s="21">
        <f>IF(J14=17,4,0)</f>
        <v>0</v>
      </c>
      <c r="BD14" s="21">
        <f>IF(J14=18,3,0)</f>
        <v>0</v>
      </c>
      <c r="BE14" s="21">
        <f>IF(J14=19,2,0)</f>
        <v>0</v>
      </c>
      <c r="BF14" s="21">
        <f>IF(J14=20,1,0)</f>
        <v>0</v>
      </c>
      <c r="BG14" s="21">
        <f>IF(J14&gt;20,0,0)</f>
        <v>0</v>
      </c>
      <c r="BH14" s="21">
        <f>IF(J14="сх",0,0)</f>
        <v>0</v>
      </c>
      <c r="BI14" s="21">
        <f>SUM(AM14:BG14)</f>
        <v>18</v>
      </c>
      <c r="BJ14" s="21">
        <f>IF(H14=1,45,0)</f>
        <v>0</v>
      </c>
      <c r="BK14" s="21">
        <f>IF(H14=2,42,0)</f>
        <v>0</v>
      </c>
      <c r="BL14" s="21">
        <f>IF(H14=3,40,0)</f>
        <v>0</v>
      </c>
      <c r="BM14" s="21">
        <f>IF(H14=4,38,0)</f>
        <v>0</v>
      </c>
      <c r="BN14" s="21">
        <f>IF(H14=5,36,0)</f>
        <v>0</v>
      </c>
      <c r="BO14" s="21">
        <f>IF(H14=6,35,0)</f>
        <v>0</v>
      </c>
      <c r="BP14" s="21">
        <f>IF(H14=7,34,0)</f>
        <v>34</v>
      </c>
      <c r="BQ14" s="21">
        <f>IF(H14=8,33,0)</f>
        <v>0</v>
      </c>
      <c r="BR14" s="21">
        <f>IF(H14=9,32,0)</f>
        <v>0</v>
      </c>
      <c r="BS14" s="21">
        <f>IF(H14=10,31,0)</f>
        <v>0</v>
      </c>
      <c r="BT14" s="21">
        <f>IF(H14=11,30,0)</f>
        <v>0</v>
      </c>
      <c r="BU14" s="21">
        <f>IF(H14=12,29,0)</f>
        <v>0</v>
      </c>
      <c r="BV14" s="21">
        <f>IF(H14=13,28,0)</f>
        <v>0</v>
      </c>
      <c r="BW14" s="21">
        <f>IF(H14=14,27,0)</f>
        <v>0</v>
      </c>
      <c r="BX14" s="21">
        <f>IF(H14=15,26,0)</f>
        <v>0</v>
      </c>
      <c r="BY14" s="21">
        <f>IF(H14=16,25,0)</f>
        <v>0</v>
      </c>
      <c r="BZ14" s="21">
        <f>IF(H14=17,24,0)</f>
        <v>0</v>
      </c>
      <c r="CA14" s="21">
        <f>IF(H14=18,23,0)</f>
        <v>0</v>
      </c>
      <c r="CB14" s="21">
        <f>IF(H14=19,22,0)</f>
        <v>0</v>
      </c>
      <c r="CC14" s="21">
        <f>IF(H14=20,21,0)</f>
        <v>0</v>
      </c>
      <c r="CD14" s="21">
        <f>IF(H14=21,20,0)</f>
        <v>0</v>
      </c>
      <c r="CE14" s="21">
        <f>IF(H14=22,19,0)</f>
        <v>0</v>
      </c>
      <c r="CF14" s="21">
        <f>IF(H14=23,18,0)</f>
        <v>0</v>
      </c>
      <c r="CG14" s="21">
        <f>IF(H14=24,17,0)</f>
        <v>0</v>
      </c>
      <c r="CH14" s="21">
        <f>IF(H14=25,16,0)</f>
        <v>0</v>
      </c>
      <c r="CI14" s="21">
        <f>IF(H14=26,15,0)</f>
        <v>0</v>
      </c>
      <c r="CJ14" s="21">
        <f>IF(H14=27,14,0)</f>
        <v>0</v>
      </c>
      <c r="CK14" s="21">
        <f>IF(H14=28,13,0)</f>
        <v>0</v>
      </c>
      <c r="CL14" s="21">
        <f>IF(H14=29,12,0)</f>
        <v>0</v>
      </c>
      <c r="CM14" s="21">
        <f>IF(H14=30,11,0)</f>
        <v>0</v>
      </c>
      <c r="CN14" s="21">
        <f>IF(H14=31,10,0)</f>
        <v>0</v>
      </c>
      <c r="CO14" s="21">
        <f>IF(H14=32,9,0)</f>
        <v>0</v>
      </c>
      <c r="CP14" s="21">
        <f>IF(H14=33,8,0)</f>
        <v>0</v>
      </c>
      <c r="CQ14" s="21">
        <f>IF(H14=34,7,0)</f>
        <v>0</v>
      </c>
      <c r="CR14" s="21">
        <f>IF(H14=35,6,0)</f>
        <v>0</v>
      </c>
      <c r="CS14" s="21">
        <f>IF(H14=36,5,0)</f>
        <v>0</v>
      </c>
      <c r="CT14" s="21">
        <f>IF(H14=37,4,0)</f>
        <v>0</v>
      </c>
      <c r="CU14" s="21">
        <f>IF(H14=38,3,0)</f>
        <v>0</v>
      </c>
      <c r="CV14" s="21">
        <f>IF(H14=39,2,0)</f>
        <v>0</v>
      </c>
      <c r="CW14" s="21">
        <f>IF(H14=40,1,0)</f>
        <v>0</v>
      </c>
      <c r="CX14" s="21">
        <f>IF(H14&gt;20,0,0)</f>
        <v>0</v>
      </c>
      <c r="CY14" s="21">
        <f>IF(H14="сх",0,0)</f>
        <v>0</v>
      </c>
      <c r="CZ14" s="21">
        <f>SUM(BJ14:CY14)</f>
        <v>34</v>
      </c>
      <c r="DA14" s="21">
        <f>IF(J14=1,45,0)</f>
        <v>0</v>
      </c>
      <c r="DB14" s="21">
        <f>IF(J14=2,42,0)</f>
        <v>0</v>
      </c>
      <c r="DC14" s="21">
        <f>IF(J14=3,40,0)</f>
        <v>0</v>
      </c>
      <c r="DD14" s="21">
        <f>IF(J14=4,38,0)</f>
        <v>38</v>
      </c>
      <c r="DE14" s="21">
        <f>IF(J14=5,36,0)</f>
        <v>0</v>
      </c>
      <c r="DF14" s="21">
        <f>IF(J14=6,35,0)</f>
        <v>0</v>
      </c>
      <c r="DG14" s="21">
        <f>IF(J14=7,34,0)</f>
        <v>0</v>
      </c>
      <c r="DH14" s="21">
        <f>IF(J14=8,33,0)</f>
        <v>0</v>
      </c>
      <c r="DI14" s="21">
        <f>IF(J14=9,32,0)</f>
        <v>0</v>
      </c>
      <c r="DJ14" s="21">
        <f>IF(J14=10,31,0)</f>
        <v>0</v>
      </c>
      <c r="DK14" s="21">
        <f>IF(J14=11,30,0)</f>
        <v>0</v>
      </c>
      <c r="DL14" s="21">
        <f>IF(J14=12,29,0)</f>
        <v>0</v>
      </c>
      <c r="DM14" s="21">
        <f>IF(J14=13,28,0)</f>
        <v>0</v>
      </c>
      <c r="DN14" s="21">
        <f>IF(J14=14,27,0)</f>
        <v>0</v>
      </c>
      <c r="DO14" s="21">
        <f>IF(J14=15,26,0)</f>
        <v>0</v>
      </c>
      <c r="DP14" s="21">
        <f>IF(J14=16,25,0)</f>
        <v>0</v>
      </c>
      <c r="DQ14" s="21">
        <f>IF(J14=17,24,0)</f>
        <v>0</v>
      </c>
      <c r="DR14" s="21">
        <f>IF(J14=18,23,0)</f>
        <v>0</v>
      </c>
      <c r="DS14" s="21">
        <f>IF(J14=19,22,0)</f>
        <v>0</v>
      </c>
      <c r="DT14" s="21">
        <f>IF(J14=20,21,0)</f>
        <v>0</v>
      </c>
      <c r="DU14" s="21">
        <f>IF(J14=21,20,0)</f>
        <v>0</v>
      </c>
      <c r="DV14" s="21">
        <f>IF(J14=22,19,0)</f>
        <v>0</v>
      </c>
      <c r="DW14" s="21">
        <f>IF(J14=23,18,0)</f>
        <v>0</v>
      </c>
      <c r="DX14" s="21">
        <f>IF(J14=24,17,0)</f>
        <v>0</v>
      </c>
      <c r="DY14" s="21">
        <f>IF(J14=25,16,0)</f>
        <v>0</v>
      </c>
      <c r="DZ14" s="21">
        <f>IF(J14=26,15,0)</f>
        <v>0</v>
      </c>
      <c r="EA14" s="21">
        <f>IF(J14=27,14,0)</f>
        <v>0</v>
      </c>
      <c r="EB14" s="21">
        <f>IF(J14=28,13,0)</f>
        <v>0</v>
      </c>
      <c r="EC14" s="21">
        <f>IF(J14=29,12,0)</f>
        <v>0</v>
      </c>
      <c r="ED14" s="21">
        <f>IF(J14=30,11,0)</f>
        <v>0</v>
      </c>
      <c r="EE14" s="21">
        <f>IF(J14=31,10,0)</f>
        <v>0</v>
      </c>
      <c r="EF14" s="21">
        <f>IF(J14=32,9,0)</f>
        <v>0</v>
      </c>
      <c r="EG14" s="21">
        <f>IF(J14=33,8,0)</f>
        <v>0</v>
      </c>
      <c r="EH14" s="21">
        <f>IF(J14=34,7,0)</f>
        <v>0</v>
      </c>
      <c r="EI14" s="21">
        <f>IF(J14=35,6,0)</f>
        <v>0</v>
      </c>
      <c r="EJ14" s="21">
        <f>IF(J14=36,5,0)</f>
        <v>0</v>
      </c>
      <c r="EK14" s="21">
        <f>IF(J14=37,4,0)</f>
        <v>0</v>
      </c>
      <c r="EL14" s="21">
        <f>IF(J14=38,3,0)</f>
        <v>0</v>
      </c>
      <c r="EM14" s="21">
        <f>IF(J14=39,2,0)</f>
        <v>0</v>
      </c>
      <c r="EN14" s="21">
        <f>IF(J14=40,1,0)</f>
        <v>0</v>
      </c>
      <c r="EO14" s="21">
        <f>IF(J14&gt;20,0,0)</f>
        <v>0</v>
      </c>
      <c r="EP14" s="21">
        <f>IF(J14="сх",0,0)</f>
        <v>0</v>
      </c>
      <c r="EQ14" s="21">
        <f>SUM(DA14:EP14)</f>
        <v>38</v>
      </c>
      <c r="ER14" s="21"/>
      <c r="ES14" s="21">
        <f>IF(H14="сх","ноль",IF(H14&gt;0,H14,"Ноль"))</f>
        <v>7</v>
      </c>
      <c r="ET14" s="21">
        <f>IF(J14="сх","ноль",IF(J14&gt;0,J14,"Ноль"))</f>
        <v>4</v>
      </c>
      <c r="EU14" s="21"/>
      <c r="EV14" s="21">
        <f>MIN(ES14,ET14)</f>
        <v>4</v>
      </c>
      <c r="EW14" s="21" t="e">
        <f>IF(L14=#REF!,IF(J14&lt;#REF!,#REF!,FA14),#REF!)</f>
        <v>#REF!</v>
      </c>
      <c r="EX14" s="21" t="e">
        <f>IF(L14=#REF!,IF(J14&lt;#REF!,0,1))</f>
        <v>#REF!</v>
      </c>
      <c r="EY14" s="21" t="e">
        <f>IF(AND(EV14&gt;=21,EV14&lt;&gt;0),EV14,IF(L14&lt;#REF!,"СТОП",EW14+EX14))</f>
        <v>#REF!</v>
      </c>
      <c r="EZ14" s="21"/>
      <c r="FA14" s="21">
        <v>25</v>
      </c>
      <c r="FB14" s="21">
        <v>26</v>
      </c>
      <c r="FC14" s="21"/>
      <c r="FD14" s="23">
        <f>IF(H14=1,25,0)</f>
        <v>0</v>
      </c>
      <c r="FE14" s="23">
        <f>IF(H14=2,22,0)</f>
        <v>0</v>
      </c>
      <c r="FF14" s="23">
        <f>IF(H14=3,20,0)</f>
        <v>0</v>
      </c>
      <c r="FG14" s="23">
        <f>IF(H14=4,18,0)</f>
        <v>0</v>
      </c>
      <c r="FH14" s="23">
        <f>IF(H14=5,16,0)</f>
        <v>0</v>
      </c>
      <c r="FI14" s="23">
        <f>IF(H14=6,15,0)</f>
        <v>0</v>
      </c>
      <c r="FJ14" s="23">
        <f>IF(H14=7,14,0)</f>
        <v>14</v>
      </c>
      <c r="FK14" s="23">
        <f>IF(H14=8,13,0)</f>
        <v>0</v>
      </c>
      <c r="FL14" s="23">
        <f>IF(H14=9,12,0)</f>
        <v>0</v>
      </c>
      <c r="FM14" s="23">
        <f>IF(H14=10,11,0)</f>
        <v>0</v>
      </c>
      <c r="FN14" s="23">
        <f>IF(H14=11,10,0)</f>
        <v>0</v>
      </c>
      <c r="FO14" s="23">
        <f>IF(H14=12,9,0)</f>
        <v>0</v>
      </c>
      <c r="FP14" s="23">
        <f>IF(H14=13,8,0)</f>
        <v>0</v>
      </c>
      <c r="FQ14" s="23">
        <f>IF(H14=14,7,0)</f>
        <v>0</v>
      </c>
      <c r="FR14" s="23">
        <f>IF(H14=15,6,0)</f>
        <v>0</v>
      </c>
      <c r="FS14" s="23">
        <f>IF(H14=16,5,0)</f>
        <v>0</v>
      </c>
      <c r="FT14" s="23">
        <f>IF(H14=17,4,0)</f>
        <v>0</v>
      </c>
      <c r="FU14" s="23">
        <f>IF(H14=18,3,0)</f>
        <v>0</v>
      </c>
      <c r="FV14" s="23">
        <f>IF(H14=19,2,0)</f>
        <v>0</v>
      </c>
      <c r="FW14" s="23">
        <f>IF(H14=20,1,0)</f>
        <v>0</v>
      </c>
      <c r="FX14" s="23">
        <f>IF(H14&gt;20,0,0)</f>
        <v>0</v>
      </c>
      <c r="FY14" s="23">
        <f>IF(H14="сх",0,0)</f>
        <v>0</v>
      </c>
      <c r="FZ14" s="23">
        <f>SUM(FD14:FY14)</f>
        <v>14</v>
      </c>
      <c r="GA14" s="23">
        <f>IF(J14=1,25,0)</f>
        <v>0</v>
      </c>
      <c r="GB14" s="23">
        <f>IF(J14=2,22,0)</f>
        <v>0</v>
      </c>
      <c r="GC14" s="23">
        <f>IF(J14=3,20,0)</f>
        <v>0</v>
      </c>
      <c r="GD14" s="23">
        <f>IF(J14=4,18,0)</f>
        <v>18</v>
      </c>
      <c r="GE14" s="23">
        <f>IF(J14=5,16,0)</f>
        <v>0</v>
      </c>
      <c r="GF14" s="23">
        <f>IF(J14=6,15,0)</f>
        <v>0</v>
      </c>
      <c r="GG14" s="23">
        <f>IF(J14=7,14,0)</f>
        <v>0</v>
      </c>
      <c r="GH14" s="23">
        <f>IF(J14=8,13,0)</f>
        <v>0</v>
      </c>
      <c r="GI14" s="23">
        <f>IF(J14=9,12,0)</f>
        <v>0</v>
      </c>
      <c r="GJ14" s="23">
        <f>IF(J14=10,11,0)</f>
        <v>0</v>
      </c>
      <c r="GK14" s="23">
        <f>IF(J14=11,10,0)</f>
        <v>0</v>
      </c>
      <c r="GL14" s="23">
        <f>IF(J14=12,9,0)</f>
        <v>0</v>
      </c>
      <c r="GM14" s="23">
        <f>IF(J14=13,8,0)</f>
        <v>0</v>
      </c>
      <c r="GN14" s="23">
        <f>IF(J14=14,7,0)</f>
        <v>0</v>
      </c>
      <c r="GO14" s="23">
        <f>IF(J14=15,6,0)</f>
        <v>0</v>
      </c>
      <c r="GP14" s="23">
        <f>IF(J14=16,5,0)</f>
        <v>0</v>
      </c>
      <c r="GQ14" s="23">
        <f>IF(J14=17,4,0)</f>
        <v>0</v>
      </c>
      <c r="GR14" s="23">
        <f>IF(J14=18,3,0)</f>
        <v>0</v>
      </c>
      <c r="GS14" s="23">
        <f>IF(J14=19,2,0)</f>
        <v>0</v>
      </c>
      <c r="GT14" s="23">
        <f>IF(J14=20,1,0)</f>
        <v>0</v>
      </c>
      <c r="GU14" s="23">
        <f>IF(J14&gt;20,0,0)</f>
        <v>0</v>
      </c>
      <c r="GV14" s="23">
        <f>IF(J14="сх",0,0)</f>
        <v>0</v>
      </c>
      <c r="GW14" s="23">
        <f>SUM(GA14:GV14)</f>
        <v>18</v>
      </c>
      <c r="GX14" s="23">
        <f>IF(H14=1,100,0)</f>
        <v>0</v>
      </c>
      <c r="GY14" s="23">
        <f>IF(H14=2,98,0)</f>
        <v>0</v>
      </c>
      <c r="GZ14" s="23">
        <f>IF(H14=3,95,0)</f>
        <v>0</v>
      </c>
      <c r="HA14" s="23">
        <f>IF(H14=4,93,0)</f>
        <v>0</v>
      </c>
      <c r="HB14" s="23">
        <f>IF(H14=5,90,0)</f>
        <v>0</v>
      </c>
      <c r="HC14" s="23">
        <f>IF(H14=6,88,0)</f>
        <v>0</v>
      </c>
      <c r="HD14" s="23">
        <f>IF(H14=7,85,0)</f>
        <v>85</v>
      </c>
      <c r="HE14" s="23">
        <f>IF(H14=8,83,0)</f>
        <v>0</v>
      </c>
      <c r="HF14" s="23">
        <f>IF(H14=9,80,0)</f>
        <v>0</v>
      </c>
      <c r="HG14" s="23">
        <f>IF(H14=10,78,0)</f>
        <v>0</v>
      </c>
      <c r="HH14" s="23">
        <f>IF(H14=11,75,0)</f>
        <v>0</v>
      </c>
      <c r="HI14" s="23">
        <f>IF(H14=12,73,0)</f>
        <v>0</v>
      </c>
      <c r="HJ14" s="23">
        <f>IF(H14=13,70,0)</f>
        <v>0</v>
      </c>
      <c r="HK14" s="23">
        <f>IF(H14=14,68,0)</f>
        <v>0</v>
      </c>
      <c r="HL14" s="23">
        <f>IF(H14=15,65,0)</f>
        <v>0</v>
      </c>
      <c r="HM14" s="23">
        <f>IF(H14=16,63,0)</f>
        <v>0</v>
      </c>
      <c r="HN14" s="23">
        <f>IF(H14=17,60,0)</f>
        <v>0</v>
      </c>
      <c r="HO14" s="23">
        <f>IF(H14=18,58,0)</f>
        <v>0</v>
      </c>
      <c r="HP14" s="23">
        <f>IF(H14=19,55,0)</f>
        <v>0</v>
      </c>
      <c r="HQ14" s="23">
        <f>IF(H14=20,53,0)</f>
        <v>0</v>
      </c>
      <c r="HR14" s="23">
        <f>IF(H14&gt;20,0,0)</f>
        <v>0</v>
      </c>
      <c r="HS14" s="23">
        <f>IF(H14="сх",0,0)</f>
        <v>0</v>
      </c>
      <c r="HT14" s="23">
        <f>SUM(GX14:HS14)</f>
        <v>85</v>
      </c>
      <c r="HU14" s="23">
        <f>IF(J14=1,100,0)</f>
        <v>0</v>
      </c>
      <c r="HV14" s="23">
        <f>IF(J14=2,98,0)</f>
        <v>0</v>
      </c>
      <c r="HW14" s="23">
        <f>IF(J14=3,95,0)</f>
        <v>0</v>
      </c>
      <c r="HX14" s="23">
        <f>IF(J14=4,93,0)</f>
        <v>93</v>
      </c>
      <c r="HY14" s="23">
        <f>IF(J14=5,90,0)</f>
        <v>0</v>
      </c>
      <c r="HZ14" s="23">
        <f>IF(J14=6,88,0)</f>
        <v>0</v>
      </c>
      <c r="IA14" s="23">
        <f>IF(J14=7,85,0)</f>
        <v>0</v>
      </c>
      <c r="IB14" s="23">
        <f>IF(J14=8,83,0)</f>
        <v>0</v>
      </c>
      <c r="IC14" s="23">
        <f>IF(J14=9,80,0)</f>
        <v>0</v>
      </c>
      <c r="ID14" s="23">
        <f>IF(J14=10,78,0)</f>
        <v>0</v>
      </c>
      <c r="IE14" s="23">
        <f>IF(J14=11,75,0)</f>
        <v>0</v>
      </c>
      <c r="IF14" s="23">
        <f>IF(J14=12,73,0)</f>
        <v>0</v>
      </c>
      <c r="IG14" s="23">
        <f>IF(J14=13,70,0)</f>
        <v>0</v>
      </c>
      <c r="IH14" s="23">
        <f>IF(J14=14,68,0)</f>
        <v>0</v>
      </c>
      <c r="II14" s="23">
        <f>IF(J14=15,65,0)</f>
        <v>0</v>
      </c>
      <c r="IJ14" s="23">
        <f>IF(J14=16,63,0)</f>
        <v>0</v>
      </c>
      <c r="IK14" s="23">
        <f>IF(J14=17,60,0)</f>
        <v>0</v>
      </c>
      <c r="IL14" s="23">
        <f>IF(J14=18,58,0)</f>
        <v>0</v>
      </c>
      <c r="IM14" s="23">
        <f>IF(J14=19,55,0)</f>
        <v>0</v>
      </c>
      <c r="IN14" s="23">
        <f>IF(J14=20,53,0)</f>
        <v>0</v>
      </c>
      <c r="IO14" s="23">
        <f>IF(J14&gt;20,0,0)</f>
        <v>0</v>
      </c>
      <c r="IP14" s="23">
        <f>IF(J14="сх",0,0)</f>
        <v>0</v>
      </c>
      <c r="IQ14" s="23">
        <f>SUM(HU14:IP14)</f>
        <v>93</v>
      </c>
      <c r="IR14" s="21"/>
      <c r="IS14" s="21"/>
      <c r="IT14" s="21"/>
      <c r="IU14" s="21"/>
      <c r="IV14" s="21"/>
    </row>
    <row r="15" spans="1:256" s="3" customFormat="1" ht="15.75" customHeight="1">
      <c r="A15" s="53">
        <v>6</v>
      </c>
      <c r="B15" s="41">
        <v>31</v>
      </c>
      <c r="C15" s="46" t="s">
        <v>303</v>
      </c>
      <c r="D15" s="41" t="s">
        <v>31</v>
      </c>
      <c r="E15" s="46" t="s">
        <v>36</v>
      </c>
      <c r="F15" s="52" t="s">
        <v>30</v>
      </c>
      <c r="G15" s="48" t="s">
        <v>40</v>
      </c>
      <c r="H15" s="41">
        <v>5</v>
      </c>
      <c r="I15" s="27">
        <v>16</v>
      </c>
      <c r="J15" s="41">
        <v>7</v>
      </c>
      <c r="K15" s="27">
        <v>14</v>
      </c>
      <c r="L15" s="42">
        <v>30</v>
      </c>
      <c r="M15" s="20"/>
      <c r="N15" s="21"/>
      <c r="O15" s="22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</row>
    <row r="16" spans="1:256" s="3" customFormat="1" ht="15.75" customHeight="1">
      <c r="A16" s="53">
        <v>7</v>
      </c>
      <c r="B16" s="41">
        <v>88</v>
      </c>
      <c r="C16" s="46" t="s">
        <v>301</v>
      </c>
      <c r="D16" s="41" t="s">
        <v>31</v>
      </c>
      <c r="E16" s="46" t="s">
        <v>36</v>
      </c>
      <c r="F16" s="52" t="s">
        <v>30</v>
      </c>
      <c r="G16" s="48" t="s">
        <v>40</v>
      </c>
      <c r="H16" s="41">
        <v>6</v>
      </c>
      <c r="I16" s="27">
        <v>15</v>
      </c>
      <c r="J16" s="41">
        <v>6</v>
      </c>
      <c r="K16" s="27">
        <v>15</v>
      </c>
      <c r="L16" s="42">
        <v>30</v>
      </c>
      <c r="M16" s="20"/>
      <c r="N16" s="21"/>
      <c r="O16" s="22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</row>
    <row r="17" spans="1:256" s="3" customFormat="1" ht="15.75" customHeight="1">
      <c r="A17" s="53">
        <v>8</v>
      </c>
      <c r="B17" s="41">
        <v>23</v>
      </c>
      <c r="C17" s="46" t="s">
        <v>302</v>
      </c>
      <c r="D17" s="41" t="s">
        <v>31</v>
      </c>
      <c r="E17" s="46" t="s">
        <v>36</v>
      </c>
      <c r="F17" s="52" t="s">
        <v>30</v>
      </c>
      <c r="G17" s="48" t="s">
        <v>40</v>
      </c>
      <c r="H17" s="41">
        <v>8</v>
      </c>
      <c r="I17" s="27">
        <v>13</v>
      </c>
      <c r="J17" s="41">
        <v>8</v>
      </c>
      <c r="K17" s="27">
        <v>13</v>
      </c>
      <c r="L17" s="42">
        <v>26</v>
      </c>
      <c r="M17" s="20"/>
      <c r="N17" s="21"/>
      <c r="O17" s="22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</row>
    <row r="18" spans="1:256" s="3" customFormat="1" ht="15.75" customHeight="1">
      <c r="A18" s="53">
        <v>9</v>
      </c>
      <c r="B18" s="41">
        <v>11</v>
      </c>
      <c r="C18" s="46" t="s">
        <v>304</v>
      </c>
      <c r="D18" s="41" t="s">
        <v>31</v>
      </c>
      <c r="E18" s="46" t="s">
        <v>36</v>
      </c>
      <c r="F18" s="52" t="s">
        <v>30</v>
      </c>
      <c r="G18" s="48" t="s">
        <v>40</v>
      </c>
      <c r="H18" s="41">
        <v>9</v>
      </c>
      <c r="I18" s="27">
        <v>12</v>
      </c>
      <c r="J18" s="41">
        <v>9</v>
      </c>
      <c r="K18" s="27">
        <v>12</v>
      </c>
      <c r="L18" s="42">
        <v>24</v>
      </c>
      <c r="M18" s="20"/>
      <c r="N18" s="21"/>
      <c r="O18" s="22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</row>
    <row r="19" spans="1:12" ht="15.75">
      <c r="A19" s="53">
        <v>10</v>
      </c>
      <c r="B19" s="62"/>
      <c r="C19" s="62"/>
      <c r="D19" s="62"/>
      <c r="E19" s="62"/>
      <c r="F19" s="52"/>
      <c r="G19" s="48"/>
      <c r="H19" s="41"/>
      <c r="I19" s="27"/>
      <c r="J19" s="41"/>
      <c r="K19" s="27"/>
      <c r="L19" s="42"/>
    </row>
    <row r="20" spans="1:256" s="3" customFormat="1" ht="15.75" customHeight="1">
      <c r="A20" s="53">
        <v>11</v>
      </c>
      <c r="B20" s="61"/>
      <c r="C20" s="61"/>
      <c r="D20" s="61"/>
      <c r="E20" s="61"/>
      <c r="F20" s="52"/>
      <c r="G20" s="48"/>
      <c r="H20" s="41"/>
      <c r="I20" s="27"/>
      <c r="J20" s="41"/>
      <c r="K20" s="27"/>
      <c r="L20" s="42"/>
      <c r="M20" s="20"/>
      <c r="N20" s="21"/>
      <c r="O20" s="22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" customFormat="1" ht="15.75" customHeight="1">
      <c r="A21" s="53">
        <v>12</v>
      </c>
      <c r="B21" s="61"/>
      <c r="C21" s="61"/>
      <c r="D21" s="61"/>
      <c r="E21" s="61"/>
      <c r="F21" s="52"/>
      <c r="G21" s="48"/>
      <c r="H21" s="41"/>
      <c r="I21" s="27"/>
      <c r="J21" s="41"/>
      <c r="K21" s="27"/>
      <c r="L21" s="42"/>
      <c r="M21" s="20"/>
      <c r="N21" s="21"/>
      <c r="O21" s="22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3" customFormat="1" ht="15.75" customHeight="1">
      <c r="A22" s="53">
        <v>13</v>
      </c>
      <c r="B22" s="61"/>
      <c r="C22" s="61"/>
      <c r="D22" s="61"/>
      <c r="E22" s="61"/>
      <c r="F22" s="52"/>
      <c r="G22" s="48"/>
      <c r="H22" s="41"/>
      <c r="I22" s="27"/>
      <c r="J22" s="41"/>
      <c r="K22" s="27"/>
      <c r="L22" s="42"/>
      <c r="M22" s="20"/>
      <c r="N22" s="21"/>
      <c r="O22" s="22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1:256" s="3" customFormat="1" ht="15.75" customHeight="1">
      <c r="A23" s="53">
        <v>14</v>
      </c>
      <c r="B23" s="61"/>
      <c r="C23" s="61"/>
      <c r="D23" s="61"/>
      <c r="E23" s="61"/>
      <c r="F23" s="52"/>
      <c r="G23" s="48"/>
      <c r="H23" s="41"/>
      <c r="I23" s="27"/>
      <c r="J23" s="41"/>
      <c r="K23" s="27"/>
      <c r="L23" s="42"/>
      <c r="M23" s="20"/>
      <c r="N23" s="21"/>
      <c r="O23" s="22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</row>
    <row r="24" spans="1:256" ht="15.75">
      <c r="A24" s="74" t="s">
        <v>23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32"/>
      <c r="M24" s="6"/>
      <c r="N24" s="5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5"/>
      <c r="DY24" s="5"/>
      <c r="DZ24" s="5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7"/>
      <c r="ES24" s="7"/>
      <c r="ET24" s="7"/>
      <c r="EU24" s="7"/>
      <c r="EV24" s="7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15.75">
      <c r="A25" s="74" t="s">
        <v>280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6"/>
      <c r="N25" s="5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5"/>
      <c r="DY25" s="5"/>
      <c r="DZ25" s="5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7"/>
      <c r="ES25" s="7"/>
      <c r="ET25" s="7"/>
      <c r="EU25" s="7"/>
      <c r="EV25" s="7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5.75">
      <c r="A26" s="33"/>
      <c r="B26" s="33"/>
      <c r="C26" s="33"/>
      <c r="D26" s="33"/>
      <c r="E26" s="33"/>
      <c r="F26" s="33"/>
      <c r="G26" s="34"/>
      <c r="H26" s="33"/>
      <c r="I26" s="33"/>
      <c r="J26" s="33"/>
      <c r="K26" s="33"/>
      <c r="L26" s="32"/>
      <c r="M26" s="6"/>
      <c r="N26" s="5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5"/>
      <c r="DY26" s="5"/>
      <c r="DZ26" s="5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7"/>
      <c r="ES26" s="7"/>
      <c r="ET26" s="7"/>
      <c r="EU26" s="7"/>
      <c r="EV26" s="7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5.75">
      <c r="A27" s="74" t="s">
        <v>45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32"/>
      <c r="M27" s="6"/>
      <c r="N27" s="5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5"/>
      <c r="DY27" s="5"/>
      <c r="DZ27" s="5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7"/>
      <c r="ES27" s="7"/>
      <c r="ET27" s="7"/>
      <c r="EU27" s="7"/>
      <c r="EV27" s="7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5.75">
      <c r="A28" s="74" t="s">
        <v>58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6"/>
      <c r="N28" s="5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5"/>
      <c r="DY28" s="5"/>
      <c r="DZ28" s="5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7"/>
      <c r="ES28" s="7"/>
      <c r="ET28" s="7"/>
      <c r="EU28" s="7"/>
      <c r="EV28" s="7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33" spans="10:152" ht="12.75">
      <c r="J33"/>
      <c r="N33" s="1"/>
      <c r="DT33"/>
      <c r="DU33"/>
      <c r="DV33"/>
      <c r="DX33" s="1"/>
      <c r="DY33" s="1"/>
      <c r="DZ33" s="1"/>
      <c r="EN33" s="2"/>
      <c r="EO33" s="2"/>
      <c r="EP33" s="2"/>
      <c r="EQ33" s="2"/>
      <c r="ES33" s="1"/>
      <c r="ET33" s="1"/>
      <c r="EU33" s="1"/>
      <c r="EV33" s="1"/>
    </row>
    <row r="34" spans="6:152" ht="12.75">
      <c r="F34"/>
      <c r="N34" s="1"/>
      <c r="DP34"/>
      <c r="DQ34"/>
      <c r="DR34"/>
      <c r="DX34" s="1"/>
      <c r="DY34" s="1"/>
      <c r="DZ34" s="1"/>
      <c r="EJ34" s="2"/>
      <c r="EK34" s="2"/>
      <c r="EL34" s="2"/>
      <c r="EM34" s="2"/>
      <c r="EN34" s="2"/>
      <c r="ER34" s="1"/>
      <c r="ES34" s="1"/>
      <c r="ET34" s="1"/>
      <c r="EU34" s="1"/>
      <c r="EV34" s="1"/>
    </row>
    <row r="35" spans="6:152" ht="12.75">
      <c r="F35"/>
      <c r="N35" s="1"/>
      <c r="DP35"/>
      <c r="DQ35"/>
      <c r="DR35"/>
      <c r="DX35" s="1"/>
      <c r="DY35" s="1"/>
      <c r="DZ35" s="1"/>
      <c r="EJ35" s="2"/>
      <c r="EK35" s="2"/>
      <c r="EL35" s="2"/>
      <c r="EM35" s="2"/>
      <c r="EN35" s="2"/>
      <c r="ER35" s="1"/>
      <c r="ES35" s="1"/>
      <c r="ET35" s="1"/>
      <c r="EU35" s="1"/>
      <c r="EV35" s="1"/>
    </row>
    <row r="36" spans="6:152" ht="12.75">
      <c r="F36"/>
      <c r="N36" s="1"/>
      <c r="DP36"/>
      <c r="DQ36"/>
      <c r="DR36"/>
      <c r="DX36" s="1"/>
      <c r="DY36" s="1"/>
      <c r="DZ36" s="1"/>
      <c r="EJ36" s="2"/>
      <c r="EK36" s="2"/>
      <c r="EL36" s="2"/>
      <c r="EM36" s="2"/>
      <c r="EN36" s="2"/>
      <c r="ER36" s="1"/>
      <c r="ES36" s="1"/>
      <c r="ET36" s="1"/>
      <c r="EU36" s="1"/>
      <c r="EV36" s="1"/>
    </row>
    <row r="37" spans="6:152" ht="12.75">
      <c r="F37"/>
      <c r="N37" s="1"/>
      <c r="DP37"/>
      <c r="DQ37"/>
      <c r="DR37"/>
      <c r="DX37" s="1"/>
      <c r="DY37" s="1"/>
      <c r="DZ37" s="1"/>
      <c r="EJ37" s="2"/>
      <c r="EK37" s="2"/>
      <c r="EL37" s="2"/>
      <c r="EM37" s="2"/>
      <c r="EN37" s="2"/>
      <c r="ER37" s="1"/>
      <c r="ES37" s="1"/>
      <c r="ET37" s="1"/>
      <c r="EU37" s="1"/>
      <c r="EV37" s="1"/>
    </row>
    <row r="38" spans="6:152" ht="12.75">
      <c r="F38"/>
      <c r="N38" s="1"/>
      <c r="DP38"/>
      <c r="DQ38"/>
      <c r="DR38"/>
      <c r="DX38" s="1"/>
      <c r="DY38" s="1"/>
      <c r="DZ38" s="1"/>
      <c r="EJ38" s="2"/>
      <c r="EK38" s="2"/>
      <c r="EL38" s="2"/>
      <c r="EM38" s="2"/>
      <c r="EN38" s="2"/>
      <c r="ER38" s="1"/>
      <c r="ES38" s="1"/>
      <c r="ET38" s="1"/>
      <c r="EU38" s="1"/>
      <c r="EV38" s="1"/>
    </row>
  </sheetData>
  <sheetProtection formatCells="0" formatColumns="0" formatRows="0" insertColumns="0" insertRows="0" insertHyperlinks="0" deleteColumns="0" deleteRows="0" autoFilter="0" pivotTables="0"/>
  <mergeCells count="24">
    <mergeCell ref="A27:K27"/>
    <mergeCell ref="A28:L28"/>
    <mergeCell ref="F7:F9"/>
    <mergeCell ref="G7:G9"/>
    <mergeCell ref="H7:I7"/>
    <mergeCell ref="J7:K7"/>
    <mergeCell ref="L7:L9"/>
    <mergeCell ref="A7:A9"/>
    <mergeCell ref="A24:K24"/>
    <mergeCell ref="B7:B9"/>
    <mergeCell ref="A25:L25"/>
    <mergeCell ref="M7:M9"/>
    <mergeCell ref="H8:H9"/>
    <mergeCell ref="I8:I9"/>
    <mergeCell ref="J8:J9"/>
    <mergeCell ref="K8:K9"/>
    <mergeCell ref="M1:M4"/>
    <mergeCell ref="A2:K2"/>
    <mergeCell ref="A3:K3"/>
    <mergeCell ref="A4:L4"/>
    <mergeCell ref="A5:L5"/>
    <mergeCell ref="C7:C9"/>
    <mergeCell ref="D7:D9"/>
    <mergeCell ref="E7:E9"/>
  </mergeCells>
  <dataValidations count="2">
    <dataValidation errorStyle="warning" type="whole" showInputMessage="1" showErrorMessage="1" error="Укажите правильно занимаемое мотокроссменом место&#10;Место должно быть  от 1 до 60" sqref="J10:J23">
      <formula1>1</formula1>
      <formula2>60</formula2>
    </dataValidation>
    <dataValidation errorStyle="warning" type="decimal" allowBlank="1" showInputMessage="1" showErrorMessage="1" error="Укажите правильно занимаемое мотокроссменом место&#10;Место должно быть  от 1 до 60" sqref="H10:H23">
      <formula1>1</formula1>
      <formula2>60</formula2>
    </dataValidation>
  </dataValidations>
  <printOptions horizontalCentered="1"/>
  <pageMargins left="0" right="0.7086614173228346" top="0.11811023622047244" bottom="0" header="0.31496062992125984" footer="0.15748031496062992"/>
  <pageSetup fitToHeight="2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0">
    <pageSetUpPr fitToPage="1"/>
  </sheetPr>
  <dimension ref="A1:IV48"/>
  <sheetViews>
    <sheetView view="pageLayout" zoomScale="91" zoomScalePageLayoutView="91" workbookViewId="0" topLeftCell="A7">
      <selection activeCell="C41" sqref="C41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5.28125" style="1" customWidth="1"/>
    <col min="4" max="4" width="5.8515625" style="1" customWidth="1"/>
    <col min="5" max="5" width="27.28125" style="1" customWidth="1"/>
    <col min="6" max="6" width="16.57421875" style="1" customWidth="1"/>
    <col min="7" max="7" width="12.2812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1" spans="1:256" ht="81.75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67"/>
      <c r="N1" s="5"/>
      <c r="O1" s="4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5"/>
      <c r="DY1" s="5"/>
      <c r="DZ1" s="5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7"/>
      <c r="ES1" s="7"/>
      <c r="ET1" s="7"/>
      <c r="EU1" s="7"/>
      <c r="EV1" s="7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39" customHeight="1">
      <c r="A2" s="69" t="s">
        <v>307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29"/>
      <c r="M2" s="68"/>
      <c r="N2" s="5"/>
      <c r="O2" s="8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5"/>
      <c r="DY2" s="5"/>
      <c r="DZ2" s="5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7"/>
      <c r="ES2" s="7"/>
      <c r="ET2" s="7"/>
      <c r="EU2" s="7"/>
      <c r="EV2" s="7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3.5" customHeight="1">
      <c r="A3" s="69" t="s">
        <v>27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30"/>
      <c r="M3" s="68"/>
      <c r="N3" s="5"/>
      <c r="O3" s="9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5"/>
      <c r="DY3" s="5"/>
      <c r="DZ3" s="5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7"/>
      <c r="ES3" s="7"/>
      <c r="ET3" s="7"/>
      <c r="EU3" s="7"/>
      <c r="EV3" s="7"/>
      <c r="EW3" s="6"/>
      <c r="EX3" s="6"/>
      <c r="EY3" s="6"/>
      <c r="EZ3" s="6"/>
      <c r="FA3" s="6"/>
      <c r="FB3" s="6"/>
      <c r="FC3" s="6"/>
      <c r="FD3" s="10"/>
      <c r="FE3" s="10"/>
      <c r="FF3" s="10"/>
      <c r="FG3" s="11"/>
      <c r="FH3" s="11"/>
      <c r="FI3" s="11"/>
      <c r="FJ3" s="11"/>
      <c r="FK3" s="12"/>
      <c r="FL3" s="12"/>
      <c r="FM3" s="12"/>
      <c r="FN3" s="12"/>
      <c r="FO3" s="12"/>
      <c r="FP3" s="12" t="s">
        <v>16</v>
      </c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6"/>
    </row>
    <row r="4" spans="1:256" ht="15" customHeight="1">
      <c r="A4" s="70" t="s">
        <v>308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68"/>
      <c r="N4" s="5"/>
      <c r="O4" s="9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5"/>
      <c r="DY4" s="5"/>
      <c r="DZ4" s="5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7"/>
      <c r="ES4" s="7"/>
      <c r="ET4" s="7"/>
      <c r="EU4" s="7"/>
      <c r="EV4" s="7"/>
      <c r="EW4" s="6"/>
      <c r="EX4" s="6"/>
      <c r="EY4" s="6"/>
      <c r="EZ4" s="6"/>
      <c r="FA4" s="6"/>
      <c r="FB4" s="6"/>
      <c r="FC4" s="6"/>
      <c r="FD4" s="12"/>
      <c r="FE4" s="12" t="s">
        <v>7</v>
      </c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 t="s">
        <v>8</v>
      </c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 t="s">
        <v>9</v>
      </c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 t="s">
        <v>10</v>
      </c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3"/>
      <c r="IS4" s="12"/>
      <c r="IT4" s="12"/>
      <c r="IU4" s="12"/>
      <c r="IV4" s="6"/>
    </row>
    <row r="5" spans="1:256" ht="18.75" customHeight="1">
      <c r="A5" s="71" t="s">
        <v>70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14"/>
      <c r="N5" s="5"/>
      <c r="O5" s="15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5"/>
      <c r="DY5" s="5"/>
      <c r="DZ5" s="5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7"/>
      <c r="ES5" s="7"/>
      <c r="ET5" s="7"/>
      <c r="EU5" s="7"/>
      <c r="EV5" s="7"/>
      <c r="EW5" s="6"/>
      <c r="EX5" s="6"/>
      <c r="EY5" s="6"/>
      <c r="EZ5" s="6"/>
      <c r="FA5" s="6"/>
      <c r="FB5" s="6"/>
      <c r="FC5" s="6"/>
      <c r="FD5" s="12">
        <v>1</v>
      </c>
      <c r="FE5" s="12">
        <v>2</v>
      </c>
      <c r="FF5" s="12">
        <v>3</v>
      </c>
      <c r="FG5" s="12">
        <v>4</v>
      </c>
      <c r="FH5" s="12">
        <v>5</v>
      </c>
      <c r="FI5" s="12">
        <v>6</v>
      </c>
      <c r="FJ5" s="12">
        <v>7</v>
      </c>
      <c r="FK5" s="12">
        <v>8</v>
      </c>
      <c r="FL5" s="12">
        <v>9</v>
      </c>
      <c r="FM5" s="12">
        <v>10</v>
      </c>
      <c r="FN5" s="12">
        <v>11</v>
      </c>
      <c r="FO5" s="12">
        <v>12</v>
      </c>
      <c r="FP5" s="12">
        <v>13</v>
      </c>
      <c r="FQ5" s="12">
        <v>14</v>
      </c>
      <c r="FR5" s="12">
        <v>15</v>
      </c>
      <c r="FS5" s="12">
        <v>16</v>
      </c>
      <c r="FT5" s="12">
        <v>17</v>
      </c>
      <c r="FU5" s="12">
        <v>18</v>
      </c>
      <c r="FV5" s="12">
        <v>19</v>
      </c>
      <c r="FW5" s="12">
        <v>20</v>
      </c>
      <c r="FX5" s="12">
        <v>21</v>
      </c>
      <c r="FY5" s="12" t="s">
        <v>5</v>
      </c>
      <c r="FZ5" s="12" t="s">
        <v>19</v>
      </c>
      <c r="GA5" s="12">
        <v>1</v>
      </c>
      <c r="GB5" s="12">
        <v>2</v>
      </c>
      <c r="GC5" s="12">
        <v>3</v>
      </c>
      <c r="GD5" s="12">
        <v>4</v>
      </c>
      <c r="GE5" s="12">
        <v>5</v>
      </c>
      <c r="GF5" s="12">
        <v>6</v>
      </c>
      <c r="GG5" s="12">
        <v>7</v>
      </c>
      <c r="GH5" s="12">
        <v>8</v>
      </c>
      <c r="GI5" s="12">
        <v>9</v>
      </c>
      <c r="GJ5" s="12">
        <v>10</v>
      </c>
      <c r="GK5" s="12">
        <v>11</v>
      </c>
      <c r="GL5" s="12">
        <v>12</v>
      </c>
      <c r="GM5" s="12">
        <v>13</v>
      </c>
      <c r="GN5" s="12">
        <v>14</v>
      </c>
      <c r="GO5" s="12">
        <v>15</v>
      </c>
      <c r="GP5" s="12">
        <v>16</v>
      </c>
      <c r="GQ5" s="12">
        <v>17</v>
      </c>
      <c r="GR5" s="12">
        <v>18</v>
      </c>
      <c r="GS5" s="12">
        <v>19</v>
      </c>
      <c r="GT5" s="12">
        <v>20</v>
      </c>
      <c r="GU5" s="12">
        <v>21</v>
      </c>
      <c r="GV5" s="12" t="s">
        <v>6</v>
      </c>
      <c r="GW5" s="12" t="s">
        <v>18</v>
      </c>
      <c r="GX5" s="12">
        <v>1</v>
      </c>
      <c r="GY5" s="12">
        <v>2</v>
      </c>
      <c r="GZ5" s="12">
        <v>3</v>
      </c>
      <c r="HA5" s="12">
        <v>4</v>
      </c>
      <c r="HB5" s="12">
        <v>5</v>
      </c>
      <c r="HC5" s="12">
        <v>6</v>
      </c>
      <c r="HD5" s="12">
        <v>7</v>
      </c>
      <c r="HE5" s="12">
        <v>8</v>
      </c>
      <c r="HF5" s="12">
        <v>9</v>
      </c>
      <c r="HG5" s="12">
        <v>10</v>
      </c>
      <c r="HH5" s="12">
        <v>11</v>
      </c>
      <c r="HI5" s="12">
        <v>12</v>
      </c>
      <c r="HJ5" s="12">
        <v>13</v>
      </c>
      <c r="HK5" s="12">
        <v>14</v>
      </c>
      <c r="HL5" s="12">
        <v>15</v>
      </c>
      <c r="HM5" s="12">
        <v>16</v>
      </c>
      <c r="HN5" s="12">
        <v>17</v>
      </c>
      <c r="HO5" s="12">
        <v>18</v>
      </c>
      <c r="HP5" s="12">
        <v>19</v>
      </c>
      <c r="HQ5" s="12">
        <v>20</v>
      </c>
      <c r="HR5" s="12">
        <v>21</v>
      </c>
      <c r="HS5" s="12" t="s">
        <v>5</v>
      </c>
      <c r="HT5" s="12" t="s">
        <v>17</v>
      </c>
      <c r="HU5" s="12">
        <v>1</v>
      </c>
      <c r="HV5" s="12">
        <v>2</v>
      </c>
      <c r="HW5" s="12">
        <v>3</v>
      </c>
      <c r="HX5" s="12">
        <v>4</v>
      </c>
      <c r="HY5" s="12">
        <v>5</v>
      </c>
      <c r="HZ5" s="12">
        <v>6</v>
      </c>
      <c r="IA5" s="12">
        <v>7</v>
      </c>
      <c r="IB5" s="12">
        <v>8</v>
      </c>
      <c r="IC5" s="12">
        <v>9</v>
      </c>
      <c r="ID5" s="12">
        <v>10</v>
      </c>
      <c r="IE5" s="12">
        <v>11</v>
      </c>
      <c r="IF5" s="12">
        <v>12</v>
      </c>
      <c r="IG5" s="12">
        <v>13</v>
      </c>
      <c r="IH5" s="12">
        <v>14</v>
      </c>
      <c r="II5" s="12">
        <v>15</v>
      </c>
      <c r="IJ5" s="12">
        <v>16</v>
      </c>
      <c r="IK5" s="12">
        <v>17</v>
      </c>
      <c r="IL5" s="12">
        <v>18</v>
      </c>
      <c r="IM5" s="12">
        <v>19</v>
      </c>
      <c r="IN5" s="12">
        <v>20</v>
      </c>
      <c r="IO5" s="12">
        <v>21</v>
      </c>
      <c r="IP5" s="12" t="s">
        <v>5</v>
      </c>
      <c r="IQ5" s="12" t="s">
        <v>17</v>
      </c>
      <c r="IR5" s="13">
        <f>COUNT(FD5:IQ5)</f>
        <v>84</v>
      </c>
      <c r="IS5" s="12" t="s">
        <v>12</v>
      </c>
      <c r="IT5" s="12" t="s">
        <v>13</v>
      </c>
      <c r="IU5" s="16" t="s">
        <v>11</v>
      </c>
      <c r="IV5" s="6"/>
    </row>
    <row r="6" spans="1:256" ht="5.25" customHeight="1" thickBo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31"/>
      <c r="M6" s="14"/>
      <c r="N6" s="5"/>
      <c r="O6" s="15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5"/>
      <c r="DY6" s="5"/>
      <c r="DZ6" s="5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7"/>
      <c r="ES6" s="7"/>
      <c r="ET6" s="7"/>
      <c r="EU6" s="7"/>
      <c r="EV6" s="7"/>
      <c r="EW6" s="6"/>
      <c r="EX6" s="6"/>
      <c r="EY6" s="6"/>
      <c r="EZ6" s="6"/>
      <c r="FA6" s="6"/>
      <c r="FB6" s="6"/>
      <c r="FC6" s="6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3"/>
      <c r="IS6" s="12"/>
      <c r="IT6" s="12"/>
      <c r="IU6" s="16"/>
      <c r="IV6" s="6"/>
    </row>
    <row r="7" spans="1:256" ht="12" customHeight="1">
      <c r="A7" s="72" t="s">
        <v>22</v>
      </c>
      <c r="B7" s="72" t="s">
        <v>0</v>
      </c>
      <c r="C7" s="72" t="s">
        <v>1</v>
      </c>
      <c r="D7" s="72" t="s">
        <v>28</v>
      </c>
      <c r="E7" s="72" t="s">
        <v>25</v>
      </c>
      <c r="F7" s="72" t="s">
        <v>26</v>
      </c>
      <c r="G7" s="72" t="s">
        <v>2</v>
      </c>
      <c r="H7" s="72" t="s">
        <v>3</v>
      </c>
      <c r="I7" s="80"/>
      <c r="J7" s="72" t="s">
        <v>4</v>
      </c>
      <c r="K7" s="80"/>
      <c r="L7" s="81" t="s">
        <v>29</v>
      </c>
      <c r="M7" s="75" t="s">
        <v>14</v>
      </c>
      <c r="N7" s="5"/>
      <c r="O7" s="17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5"/>
      <c r="DY7" s="5"/>
      <c r="DZ7" s="5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7"/>
      <c r="ES7" s="7"/>
      <c r="ET7" s="7"/>
      <c r="EU7" s="7"/>
      <c r="EV7" s="7"/>
      <c r="EW7" s="6"/>
      <c r="EX7" s="6"/>
      <c r="EY7" s="6"/>
      <c r="EZ7" s="7"/>
      <c r="FA7" s="6"/>
      <c r="FB7" s="6"/>
      <c r="FC7" s="6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3"/>
      <c r="IS7" s="12"/>
      <c r="IT7" s="12"/>
      <c r="IU7" s="12"/>
      <c r="IV7" s="6"/>
    </row>
    <row r="8" spans="1:256" ht="9.75" customHeight="1">
      <c r="A8" s="73"/>
      <c r="B8" s="72"/>
      <c r="C8" s="72"/>
      <c r="D8" s="73"/>
      <c r="E8" s="73"/>
      <c r="F8" s="72"/>
      <c r="G8" s="73"/>
      <c r="H8" s="72" t="s">
        <v>11</v>
      </c>
      <c r="I8" s="78" t="s">
        <v>24</v>
      </c>
      <c r="J8" s="72" t="s">
        <v>11</v>
      </c>
      <c r="K8" s="78" t="s">
        <v>24</v>
      </c>
      <c r="L8" s="81"/>
      <c r="M8" s="76"/>
      <c r="N8" s="5"/>
      <c r="O8" s="17"/>
      <c r="P8" s="6"/>
      <c r="Q8" s="6" t="s">
        <v>7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 t="s">
        <v>8</v>
      </c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 t="s">
        <v>9</v>
      </c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 t="s">
        <v>10</v>
      </c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5"/>
      <c r="DY8" s="5"/>
      <c r="DZ8" s="5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7"/>
      <c r="ES8" s="7">
        <v>1</v>
      </c>
      <c r="ET8" s="7">
        <v>2</v>
      </c>
      <c r="EU8" s="7"/>
      <c r="EV8" s="7"/>
      <c r="EW8" s="6"/>
      <c r="EX8" s="6"/>
      <c r="EY8" s="6"/>
      <c r="EZ8" s="6"/>
      <c r="FA8" s="6"/>
      <c r="FB8" s="6"/>
      <c r="FC8" s="6"/>
      <c r="FD8" s="10"/>
      <c r="FE8" s="10"/>
      <c r="FF8" s="10"/>
      <c r="FG8" s="11"/>
      <c r="FH8" s="11"/>
      <c r="FI8" s="11"/>
      <c r="FJ8" s="11"/>
      <c r="FK8" s="12"/>
      <c r="FL8" s="12"/>
      <c r="FM8" s="12"/>
      <c r="FN8" s="12"/>
      <c r="FO8" s="12"/>
      <c r="FP8" s="12" t="s">
        <v>16</v>
      </c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6"/>
    </row>
    <row r="9" spans="1:256" ht="27.75" customHeight="1" thickBot="1">
      <c r="A9" s="73"/>
      <c r="B9" s="72"/>
      <c r="C9" s="72"/>
      <c r="D9" s="73"/>
      <c r="E9" s="73"/>
      <c r="F9" s="72"/>
      <c r="G9" s="73"/>
      <c r="H9" s="73"/>
      <c r="I9" s="79"/>
      <c r="J9" s="73"/>
      <c r="K9" s="79"/>
      <c r="L9" s="81"/>
      <c r="M9" s="77"/>
      <c r="N9" s="5"/>
      <c r="O9" s="18"/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>
        <v>11</v>
      </c>
      <c r="AA9" s="6">
        <v>12</v>
      </c>
      <c r="AB9" s="6">
        <v>13</v>
      </c>
      <c r="AC9" s="6">
        <v>14</v>
      </c>
      <c r="AD9" s="6">
        <v>15</v>
      </c>
      <c r="AE9" s="6">
        <v>16</v>
      </c>
      <c r="AF9" s="6">
        <v>17</v>
      </c>
      <c r="AG9" s="6">
        <v>18</v>
      </c>
      <c r="AH9" s="6">
        <v>19</v>
      </c>
      <c r="AI9" s="6">
        <v>20</v>
      </c>
      <c r="AJ9" s="6">
        <v>21</v>
      </c>
      <c r="AK9" s="6" t="s">
        <v>5</v>
      </c>
      <c r="AL9" s="6"/>
      <c r="AM9" s="6">
        <v>1</v>
      </c>
      <c r="AN9" s="6">
        <v>2</v>
      </c>
      <c r="AO9" s="6">
        <v>3</v>
      </c>
      <c r="AP9" s="6">
        <v>4</v>
      </c>
      <c r="AQ9" s="6">
        <v>5</v>
      </c>
      <c r="AR9" s="6">
        <v>6</v>
      </c>
      <c r="AS9" s="6">
        <v>7</v>
      </c>
      <c r="AT9" s="6">
        <v>8</v>
      </c>
      <c r="AU9" s="6">
        <v>9</v>
      </c>
      <c r="AV9" s="6">
        <v>10</v>
      </c>
      <c r="AW9" s="6">
        <v>11</v>
      </c>
      <c r="AX9" s="6">
        <v>12</v>
      </c>
      <c r="AY9" s="6">
        <v>13</v>
      </c>
      <c r="AZ9" s="6">
        <v>14</v>
      </c>
      <c r="BA9" s="6">
        <v>15</v>
      </c>
      <c r="BB9" s="6">
        <v>16</v>
      </c>
      <c r="BC9" s="6">
        <v>17</v>
      </c>
      <c r="BD9" s="6">
        <v>18</v>
      </c>
      <c r="BE9" s="6">
        <v>19</v>
      </c>
      <c r="BF9" s="6">
        <v>20</v>
      </c>
      <c r="BG9" s="6"/>
      <c r="BH9" s="6" t="s">
        <v>6</v>
      </c>
      <c r="BI9" s="6"/>
      <c r="BJ9" s="6">
        <v>1</v>
      </c>
      <c r="BK9" s="6">
        <v>2</v>
      </c>
      <c r="BL9" s="6">
        <v>3</v>
      </c>
      <c r="BM9" s="6">
        <v>4</v>
      </c>
      <c r="BN9" s="6">
        <v>5</v>
      </c>
      <c r="BO9" s="6">
        <v>6</v>
      </c>
      <c r="BP9" s="6">
        <v>7</v>
      </c>
      <c r="BQ9" s="6">
        <v>8</v>
      </c>
      <c r="BR9" s="6">
        <v>9</v>
      </c>
      <c r="BS9" s="6">
        <v>10</v>
      </c>
      <c r="BT9" s="6">
        <v>11</v>
      </c>
      <c r="BU9" s="6">
        <v>12</v>
      </c>
      <c r="BV9" s="6">
        <v>13</v>
      </c>
      <c r="BW9" s="6">
        <v>14</v>
      </c>
      <c r="BX9" s="6">
        <v>15</v>
      </c>
      <c r="BY9" s="6">
        <v>16</v>
      </c>
      <c r="BZ9" s="6">
        <v>17</v>
      </c>
      <c r="CA9" s="6">
        <v>18</v>
      </c>
      <c r="CB9" s="6">
        <v>19</v>
      </c>
      <c r="CC9" s="6">
        <v>20</v>
      </c>
      <c r="CD9" s="6">
        <v>21</v>
      </c>
      <c r="CE9" s="6">
        <v>22</v>
      </c>
      <c r="CF9" s="6">
        <v>23</v>
      </c>
      <c r="CG9" s="6">
        <v>24</v>
      </c>
      <c r="CH9" s="6">
        <v>25</v>
      </c>
      <c r="CI9" s="6">
        <v>26</v>
      </c>
      <c r="CJ9" s="6">
        <v>27</v>
      </c>
      <c r="CK9" s="6">
        <v>28</v>
      </c>
      <c r="CL9" s="6">
        <v>29</v>
      </c>
      <c r="CM9" s="6">
        <v>30</v>
      </c>
      <c r="CN9" s="6">
        <v>31</v>
      </c>
      <c r="CO9" s="6">
        <v>32</v>
      </c>
      <c r="CP9" s="6">
        <v>33</v>
      </c>
      <c r="CQ9" s="6">
        <v>34</v>
      </c>
      <c r="CR9" s="6">
        <v>35</v>
      </c>
      <c r="CS9" s="6">
        <v>36</v>
      </c>
      <c r="CT9" s="6">
        <v>37</v>
      </c>
      <c r="CU9" s="6">
        <v>38</v>
      </c>
      <c r="CV9" s="6">
        <v>39</v>
      </c>
      <c r="CW9" s="6">
        <v>40</v>
      </c>
      <c r="CX9" s="6"/>
      <c r="CY9" s="6"/>
      <c r="CZ9" s="6"/>
      <c r="DA9" s="6">
        <v>1</v>
      </c>
      <c r="DB9" s="6">
        <v>2</v>
      </c>
      <c r="DC9" s="6">
        <v>3</v>
      </c>
      <c r="DD9" s="6">
        <v>4</v>
      </c>
      <c r="DE9" s="6">
        <v>5</v>
      </c>
      <c r="DF9" s="6">
        <v>6</v>
      </c>
      <c r="DG9" s="6">
        <v>7</v>
      </c>
      <c r="DH9" s="6">
        <v>8</v>
      </c>
      <c r="DI9" s="6">
        <v>9</v>
      </c>
      <c r="DJ9" s="6">
        <v>10</v>
      </c>
      <c r="DK9" s="6">
        <v>11</v>
      </c>
      <c r="DL9" s="6">
        <v>12</v>
      </c>
      <c r="DM9" s="6">
        <v>13</v>
      </c>
      <c r="DN9" s="6">
        <v>14</v>
      </c>
      <c r="DO9" s="6">
        <v>15</v>
      </c>
      <c r="DP9" s="6">
        <v>16</v>
      </c>
      <c r="DQ9" s="6">
        <v>17</v>
      </c>
      <c r="DR9" s="6">
        <v>18</v>
      </c>
      <c r="DS9" s="6">
        <v>19</v>
      </c>
      <c r="DT9" s="6">
        <v>20</v>
      </c>
      <c r="DU9" s="6">
        <v>21</v>
      </c>
      <c r="DV9" s="6">
        <v>22</v>
      </c>
      <c r="DW9" s="6">
        <v>23</v>
      </c>
      <c r="DX9" s="6">
        <v>24</v>
      </c>
      <c r="DY9" s="6">
        <v>25</v>
      </c>
      <c r="DZ9" s="6">
        <v>26</v>
      </c>
      <c r="EA9" s="6">
        <v>27</v>
      </c>
      <c r="EB9" s="6">
        <v>28</v>
      </c>
      <c r="EC9" s="6">
        <v>29</v>
      </c>
      <c r="ED9" s="6">
        <v>30</v>
      </c>
      <c r="EE9" s="6">
        <v>31</v>
      </c>
      <c r="EF9" s="6">
        <v>32</v>
      </c>
      <c r="EG9" s="6">
        <v>33</v>
      </c>
      <c r="EH9" s="6">
        <v>34</v>
      </c>
      <c r="EI9" s="6">
        <v>35</v>
      </c>
      <c r="EJ9" s="6">
        <v>36</v>
      </c>
      <c r="EK9" s="6">
        <v>37</v>
      </c>
      <c r="EL9" s="6">
        <v>38</v>
      </c>
      <c r="EM9" s="6">
        <v>39</v>
      </c>
      <c r="EN9" s="6">
        <v>40</v>
      </c>
      <c r="EO9" s="6"/>
      <c r="EP9" s="6"/>
      <c r="EQ9" s="6"/>
      <c r="ER9" s="7"/>
      <c r="ES9" s="7"/>
      <c r="ET9" s="7"/>
      <c r="EU9" s="7"/>
      <c r="EV9" s="7" t="s">
        <v>15</v>
      </c>
      <c r="EW9" s="6" t="s">
        <v>12</v>
      </c>
      <c r="EX9" s="6" t="s">
        <v>13</v>
      </c>
      <c r="EY9" s="19" t="s">
        <v>11</v>
      </c>
      <c r="EZ9" s="6"/>
      <c r="FA9" s="6" t="s">
        <v>20</v>
      </c>
      <c r="FB9" s="6" t="s">
        <v>21</v>
      </c>
      <c r="FC9" s="6"/>
      <c r="FD9" s="12"/>
      <c r="FE9" s="12" t="s">
        <v>7</v>
      </c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 t="s">
        <v>8</v>
      </c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 t="s">
        <v>9</v>
      </c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 t="s">
        <v>10</v>
      </c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3"/>
      <c r="IS9" s="12"/>
      <c r="IT9" s="12"/>
      <c r="IU9" s="12"/>
      <c r="IV9" s="12"/>
    </row>
    <row r="10" spans="1:256" s="3" customFormat="1" ht="15.75" customHeight="1">
      <c r="A10" s="53">
        <v>1</v>
      </c>
      <c r="B10" s="41">
        <v>2</v>
      </c>
      <c r="C10" s="47" t="s">
        <v>206</v>
      </c>
      <c r="D10" s="41" t="s">
        <v>31</v>
      </c>
      <c r="E10" s="46" t="s">
        <v>207</v>
      </c>
      <c r="F10" s="52" t="s">
        <v>30</v>
      </c>
      <c r="G10" s="48" t="s">
        <v>40</v>
      </c>
      <c r="H10" s="41">
        <v>1</v>
      </c>
      <c r="I10" s="27">
        <v>25</v>
      </c>
      <c r="J10" s="41">
        <v>1</v>
      </c>
      <c r="K10" s="27">
        <v>25</v>
      </c>
      <c r="L10" s="42">
        <v>50</v>
      </c>
      <c r="M10" s="20"/>
      <c r="N10" s="21"/>
      <c r="O10" s="22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256" s="3" customFormat="1" ht="15.75" customHeight="1">
      <c r="A11" s="53">
        <v>2</v>
      </c>
      <c r="B11" s="41">
        <v>56</v>
      </c>
      <c r="C11" s="46" t="s">
        <v>209</v>
      </c>
      <c r="D11" s="41" t="s">
        <v>31</v>
      </c>
      <c r="E11" s="46" t="s">
        <v>180</v>
      </c>
      <c r="F11" s="52" t="s">
        <v>30</v>
      </c>
      <c r="G11" s="48" t="s">
        <v>40</v>
      </c>
      <c r="H11" s="41">
        <v>3</v>
      </c>
      <c r="I11" s="27">
        <v>20</v>
      </c>
      <c r="J11" s="41">
        <v>2</v>
      </c>
      <c r="K11" s="27">
        <v>22</v>
      </c>
      <c r="L11" s="42">
        <v>42</v>
      </c>
      <c r="M11" s="20"/>
      <c r="N11" s="21"/>
      <c r="O11" s="22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s="3" customFormat="1" ht="15.75" customHeight="1">
      <c r="A12" s="53">
        <v>3</v>
      </c>
      <c r="B12" s="41">
        <v>61</v>
      </c>
      <c r="C12" s="46" t="s">
        <v>208</v>
      </c>
      <c r="D12" s="41" t="s">
        <v>31</v>
      </c>
      <c r="E12" s="46" t="s">
        <v>35</v>
      </c>
      <c r="F12" s="52" t="s">
        <v>30</v>
      </c>
      <c r="G12" s="48" t="s">
        <v>40</v>
      </c>
      <c r="H12" s="41">
        <v>2</v>
      </c>
      <c r="I12" s="27">
        <v>22</v>
      </c>
      <c r="J12" s="41">
        <v>3</v>
      </c>
      <c r="K12" s="27">
        <v>20</v>
      </c>
      <c r="L12" s="42">
        <v>42</v>
      </c>
      <c r="M12" s="20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s="3" customFormat="1" ht="15.75" customHeight="1">
      <c r="A13" s="53">
        <v>4</v>
      </c>
      <c r="B13" s="41">
        <v>99</v>
      </c>
      <c r="C13" s="46" t="s">
        <v>297</v>
      </c>
      <c r="D13" s="41" t="s">
        <v>31</v>
      </c>
      <c r="E13" s="46" t="s">
        <v>36</v>
      </c>
      <c r="F13" s="52" t="s">
        <v>30</v>
      </c>
      <c r="G13" s="48" t="s">
        <v>40</v>
      </c>
      <c r="H13" s="41">
        <v>4</v>
      </c>
      <c r="I13" s="27">
        <v>18</v>
      </c>
      <c r="J13" s="41">
        <v>4</v>
      </c>
      <c r="K13" s="27">
        <v>18</v>
      </c>
      <c r="L13" s="42">
        <v>36</v>
      </c>
      <c r="M13" s="20"/>
      <c r="N13" s="21"/>
      <c r="O13" s="22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s="3" customFormat="1" ht="15.75" customHeight="1">
      <c r="A14" s="53">
        <v>5</v>
      </c>
      <c r="B14" s="41">
        <v>98</v>
      </c>
      <c r="C14" s="46" t="s">
        <v>296</v>
      </c>
      <c r="D14" s="41" t="s">
        <v>31</v>
      </c>
      <c r="E14" s="46" t="s">
        <v>35</v>
      </c>
      <c r="F14" s="52" t="s">
        <v>30</v>
      </c>
      <c r="G14" s="48" t="s">
        <v>40</v>
      </c>
      <c r="H14" s="41">
        <v>5</v>
      </c>
      <c r="I14" s="27">
        <v>16</v>
      </c>
      <c r="J14" s="41">
        <v>5</v>
      </c>
      <c r="K14" s="27">
        <v>16</v>
      </c>
      <c r="L14" s="42">
        <v>32</v>
      </c>
      <c r="M14" s="20" t="e">
        <f>#REF!+#REF!</f>
        <v>#REF!</v>
      </c>
      <c r="N14" s="21"/>
      <c r="O14" s="22"/>
      <c r="P14" s="21">
        <f>IF(H14=1,25,0)</f>
        <v>0</v>
      </c>
      <c r="Q14" s="21">
        <f>IF(H14=2,22,0)</f>
        <v>0</v>
      </c>
      <c r="R14" s="21">
        <f>IF(H14=3,20,0)</f>
        <v>0</v>
      </c>
      <c r="S14" s="21">
        <f>IF(H14=4,18,0)</f>
        <v>0</v>
      </c>
      <c r="T14" s="21">
        <f>IF(H14=5,16,0)</f>
        <v>16</v>
      </c>
      <c r="U14" s="21">
        <f>IF(H14=6,15,0)</f>
        <v>0</v>
      </c>
      <c r="V14" s="21">
        <f>IF(H14=7,14,0)</f>
        <v>0</v>
      </c>
      <c r="W14" s="21">
        <f>IF(H14=8,13,0)</f>
        <v>0</v>
      </c>
      <c r="X14" s="21">
        <f>IF(H14=9,12,0)</f>
        <v>0</v>
      </c>
      <c r="Y14" s="21">
        <f>IF(H14=10,11,0)</f>
        <v>0</v>
      </c>
      <c r="Z14" s="21">
        <f>IF(H14=11,10,0)</f>
        <v>0</v>
      </c>
      <c r="AA14" s="21">
        <f>IF(H14=12,9,0)</f>
        <v>0</v>
      </c>
      <c r="AB14" s="21">
        <f>IF(H14=13,8,0)</f>
        <v>0</v>
      </c>
      <c r="AC14" s="21">
        <f>IF(H14=14,7,0)</f>
        <v>0</v>
      </c>
      <c r="AD14" s="21">
        <f>IF(H14=15,6,0)</f>
        <v>0</v>
      </c>
      <c r="AE14" s="21">
        <f>IF(H14=16,5,0)</f>
        <v>0</v>
      </c>
      <c r="AF14" s="21">
        <f>IF(H14=17,4,0)</f>
        <v>0</v>
      </c>
      <c r="AG14" s="21">
        <f>IF(H14=18,3,0)</f>
        <v>0</v>
      </c>
      <c r="AH14" s="21">
        <f>IF(H14=19,2,0)</f>
        <v>0</v>
      </c>
      <c r="AI14" s="21">
        <f>IF(H14=20,1,0)</f>
        <v>0</v>
      </c>
      <c r="AJ14" s="21">
        <f>IF(H14&gt;20,0,0)</f>
        <v>0</v>
      </c>
      <c r="AK14" s="21">
        <f>IF(H14="сх",0,0)</f>
        <v>0</v>
      </c>
      <c r="AL14" s="21">
        <f>SUM(P14:AJ14)</f>
        <v>16</v>
      </c>
      <c r="AM14" s="21">
        <f>IF(J14=1,25,0)</f>
        <v>0</v>
      </c>
      <c r="AN14" s="21">
        <f>IF(J14=2,22,0)</f>
        <v>0</v>
      </c>
      <c r="AO14" s="21">
        <f>IF(J14=3,20,0)</f>
        <v>0</v>
      </c>
      <c r="AP14" s="21">
        <f>IF(J14=4,18,0)</f>
        <v>0</v>
      </c>
      <c r="AQ14" s="21">
        <f>IF(J14=5,16,0)</f>
        <v>16</v>
      </c>
      <c r="AR14" s="21">
        <f>IF(J14=6,15,0)</f>
        <v>0</v>
      </c>
      <c r="AS14" s="21">
        <f>IF(J14=7,14,0)</f>
        <v>0</v>
      </c>
      <c r="AT14" s="21">
        <f>IF(J14=8,13,0)</f>
        <v>0</v>
      </c>
      <c r="AU14" s="21">
        <f>IF(J14=9,12,0)</f>
        <v>0</v>
      </c>
      <c r="AV14" s="21">
        <f>IF(J14=10,11,0)</f>
        <v>0</v>
      </c>
      <c r="AW14" s="21">
        <f>IF(J14=11,10,0)</f>
        <v>0</v>
      </c>
      <c r="AX14" s="21">
        <f>IF(J14=12,9,0)</f>
        <v>0</v>
      </c>
      <c r="AY14" s="21">
        <f>IF(J14=13,8,0)</f>
        <v>0</v>
      </c>
      <c r="AZ14" s="21">
        <f>IF(J14=14,7,0)</f>
        <v>0</v>
      </c>
      <c r="BA14" s="21">
        <f>IF(J14=15,6,0)</f>
        <v>0</v>
      </c>
      <c r="BB14" s="21">
        <f>IF(J14=16,5,0)</f>
        <v>0</v>
      </c>
      <c r="BC14" s="21">
        <f>IF(J14=17,4,0)</f>
        <v>0</v>
      </c>
      <c r="BD14" s="21">
        <f>IF(J14=18,3,0)</f>
        <v>0</v>
      </c>
      <c r="BE14" s="21">
        <f>IF(J14=19,2,0)</f>
        <v>0</v>
      </c>
      <c r="BF14" s="21">
        <f>IF(J14=20,1,0)</f>
        <v>0</v>
      </c>
      <c r="BG14" s="21">
        <f>IF(J14&gt;20,0,0)</f>
        <v>0</v>
      </c>
      <c r="BH14" s="21">
        <f>IF(J14="сх",0,0)</f>
        <v>0</v>
      </c>
      <c r="BI14" s="21">
        <f>SUM(AM14:BG14)</f>
        <v>16</v>
      </c>
      <c r="BJ14" s="21">
        <f>IF(H14=1,45,0)</f>
        <v>0</v>
      </c>
      <c r="BK14" s="21">
        <f>IF(H14=2,42,0)</f>
        <v>0</v>
      </c>
      <c r="BL14" s="21">
        <f>IF(H14=3,40,0)</f>
        <v>0</v>
      </c>
      <c r="BM14" s="21">
        <f>IF(H14=4,38,0)</f>
        <v>0</v>
      </c>
      <c r="BN14" s="21">
        <f>IF(H14=5,36,0)</f>
        <v>36</v>
      </c>
      <c r="BO14" s="21">
        <f>IF(H14=6,35,0)</f>
        <v>0</v>
      </c>
      <c r="BP14" s="21">
        <f>IF(H14=7,34,0)</f>
        <v>0</v>
      </c>
      <c r="BQ14" s="21">
        <f>IF(H14=8,33,0)</f>
        <v>0</v>
      </c>
      <c r="BR14" s="21">
        <f>IF(H14=9,32,0)</f>
        <v>0</v>
      </c>
      <c r="BS14" s="21">
        <f>IF(H14=10,31,0)</f>
        <v>0</v>
      </c>
      <c r="BT14" s="21">
        <f>IF(H14=11,30,0)</f>
        <v>0</v>
      </c>
      <c r="BU14" s="21">
        <f>IF(H14=12,29,0)</f>
        <v>0</v>
      </c>
      <c r="BV14" s="21">
        <f>IF(H14=13,28,0)</f>
        <v>0</v>
      </c>
      <c r="BW14" s="21">
        <f>IF(H14=14,27,0)</f>
        <v>0</v>
      </c>
      <c r="BX14" s="21">
        <f>IF(H14=15,26,0)</f>
        <v>0</v>
      </c>
      <c r="BY14" s="21">
        <f>IF(H14=16,25,0)</f>
        <v>0</v>
      </c>
      <c r="BZ14" s="21">
        <f>IF(H14=17,24,0)</f>
        <v>0</v>
      </c>
      <c r="CA14" s="21">
        <f>IF(H14=18,23,0)</f>
        <v>0</v>
      </c>
      <c r="CB14" s="21">
        <f>IF(H14=19,22,0)</f>
        <v>0</v>
      </c>
      <c r="CC14" s="21">
        <f>IF(H14=20,21,0)</f>
        <v>0</v>
      </c>
      <c r="CD14" s="21">
        <f>IF(H14=21,20,0)</f>
        <v>0</v>
      </c>
      <c r="CE14" s="21">
        <f>IF(H14=22,19,0)</f>
        <v>0</v>
      </c>
      <c r="CF14" s="21">
        <f>IF(H14=23,18,0)</f>
        <v>0</v>
      </c>
      <c r="CG14" s="21">
        <f>IF(H14=24,17,0)</f>
        <v>0</v>
      </c>
      <c r="CH14" s="21">
        <f>IF(H14=25,16,0)</f>
        <v>0</v>
      </c>
      <c r="CI14" s="21">
        <f>IF(H14=26,15,0)</f>
        <v>0</v>
      </c>
      <c r="CJ14" s="21">
        <f>IF(H14=27,14,0)</f>
        <v>0</v>
      </c>
      <c r="CK14" s="21">
        <f>IF(H14=28,13,0)</f>
        <v>0</v>
      </c>
      <c r="CL14" s="21">
        <f>IF(H14=29,12,0)</f>
        <v>0</v>
      </c>
      <c r="CM14" s="21">
        <f>IF(H14=30,11,0)</f>
        <v>0</v>
      </c>
      <c r="CN14" s="21">
        <f>IF(H14=31,10,0)</f>
        <v>0</v>
      </c>
      <c r="CO14" s="21">
        <f>IF(H14=32,9,0)</f>
        <v>0</v>
      </c>
      <c r="CP14" s="21">
        <f>IF(H14=33,8,0)</f>
        <v>0</v>
      </c>
      <c r="CQ14" s="21">
        <f>IF(H14=34,7,0)</f>
        <v>0</v>
      </c>
      <c r="CR14" s="21">
        <f>IF(H14=35,6,0)</f>
        <v>0</v>
      </c>
      <c r="CS14" s="21">
        <f>IF(H14=36,5,0)</f>
        <v>0</v>
      </c>
      <c r="CT14" s="21">
        <f>IF(H14=37,4,0)</f>
        <v>0</v>
      </c>
      <c r="CU14" s="21">
        <f>IF(H14=38,3,0)</f>
        <v>0</v>
      </c>
      <c r="CV14" s="21">
        <f>IF(H14=39,2,0)</f>
        <v>0</v>
      </c>
      <c r="CW14" s="21">
        <f>IF(H14=40,1,0)</f>
        <v>0</v>
      </c>
      <c r="CX14" s="21">
        <f>IF(H14&gt;20,0,0)</f>
        <v>0</v>
      </c>
      <c r="CY14" s="21">
        <f>IF(H14="сх",0,0)</f>
        <v>0</v>
      </c>
      <c r="CZ14" s="21">
        <f>SUM(BJ14:CY14)</f>
        <v>36</v>
      </c>
      <c r="DA14" s="21">
        <f>IF(J14=1,45,0)</f>
        <v>0</v>
      </c>
      <c r="DB14" s="21">
        <f>IF(J14=2,42,0)</f>
        <v>0</v>
      </c>
      <c r="DC14" s="21">
        <f>IF(J14=3,40,0)</f>
        <v>0</v>
      </c>
      <c r="DD14" s="21">
        <f>IF(J14=4,38,0)</f>
        <v>0</v>
      </c>
      <c r="DE14" s="21">
        <f>IF(J14=5,36,0)</f>
        <v>36</v>
      </c>
      <c r="DF14" s="21">
        <f>IF(J14=6,35,0)</f>
        <v>0</v>
      </c>
      <c r="DG14" s="21">
        <f>IF(J14=7,34,0)</f>
        <v>0</v>
      </c>
      <c r="DH14" s="21">
        <f>IF(J14=8,33,0)</f>
        <v>0</v>
      </c>
      <c r="DI14" s="21">
        <f>IF(J14=9,32,0)</f>
        <v>0</v>
      </c>
      <c r="DJ14" s="21">
        <f>IF(J14=10,31,0)</f>
        <v>0</v>
      </c>
      <c r="DK14" s="21">
        <f>IF(J14=11,30,0)</f>
        <v>0</v>
      </c>
      <c r="DL14" s="21">
        <f>IF(J14=12,29,0)</f>
        <v>0</v>
      </c>
      <c r="DM14" s="21">
        <f>IF(J14=13,28,0)</f>
        <v>0</v>
      </c>
      <c r="DN14" s="21">
        <f>IF(J14=14,27,0)</f>
        <v>0</v>
      </c>
      <c r="DO14" s="21">
        <f>IF(J14=15,26,0)</f>
        <v>0</v>
      </c>
      <c r="DP14" s="21">
        <f>IF(J14=16,25,0)</f>
        <v>0</v>
      </c>
      <c r="DQ14" s="21">
        <f>IF(J14=17,24,0)</f>
        <v>0</v>
      </c>
      <c r="DR14" s="21">
        <f>IF(J14=18,23,0)</f>
        <v>0</v>
      </c>
      <c r="DS14" s="21">
        <f>IF(J14=19,22,0)</f>
        <v>0</v>
      </c>
      <c r="DT14" s="21">
        <f>IF(J14=20,21,0)</f>
        <v>0</v>
      </c>
      <c r="DU14" s="21">
        <f>IF(J14=21,20,0)</f>
        <v>0</v>
      </c>
      <c r="DV14" s="21">
        <f>IF(J14=22,19,0)</f>
        <v>0</v>
      </c>
      <c r="DW14" s="21">
        <f>IF(J14=23,18,0)</f>
        <v>0</v>
      </c>
      <c r="DX14" s="21">
        <f>IF(J14=24,17,0)</f>
        <v>0</v>
      </c>
      <c r="DY14" s="21">
        <f>IF(J14=25,16,0)</f>
        <v>0</v>
      </c>
      <c r="DZ14" s="21">
        <f>IF(J14=26,15,0)</f>
        <v>0</v>
      </c>
      <c r="EA14" s="21">
        <f>IF(J14=27,14,0)</f>
        <v>0</v>
      </c>
      <c r="EB14" s="21">
        <f>IF(J14=28,13,0)</f>
        <v>0</v>
      </c>
      <c r="EC14" s="21">
        <f>IF(J14=29,12,0)</f>
        <v>0</v>
      </c>
      <c r="ED14" s="21">
        <f>IF(J14=30,11,0)</f>
        <v>0</v>
      </c>
      <c r="EE14" s="21">
        <f>IF(J14=31,10,0)</f>
        <v>0</v>
      </c>
      <c r="EF14" s="21">
        <f>IF(J14=32,9,0)</f>
        <v>0</v>
      </c>
      <c r="EG14" s="21">
        <f>IF(J14=33,8,0)</f>
        <v>0</v>
      </c>
      <c r="EH14" s="21">
        <f>IF(J14=34,7,0)</f>
        <v>0</v>
      </c>
      <c r="EI14" s="21">
        <f>IF(J14=35,6,0)</f>
        <v>0</v>
      </c>
      <c r="EJ14" s="21">
        <f>IF(J14=36,5,0)</f>
        <v>0</v>
      </c>
      <c r="EK14" s="21">
        <f>IF(J14=37,4,0)</f>
        <v>0</v>
      </c>
      <c r="EL14" s="21">
        <f>IF(J14=38,3,0)</f>
        <v>0</v>
      </c>
      <c r="EM14" s="21">
        <f>IF(J14=39,2,0)</f>
        <v>0</v>
      </c>
      <c r="EN14" s="21">
        <f>IF(J14=40,1,0)</f>
        <v>0</v>
      </c>
      <c r="EO14" s="21">
        <f>IF(J14&gt;20,0,0)</f>
        <v>0</v>
      </c>
      <c r="EP14" s="21">
        <f>IF(J14="сх",0,0)</f>
        <v>0</v>
      </c>
      <c r="EQ14" s="21">
        <f>SUM(DA14:EP14)</f>
        <v>36</v>
      </c>
      <c r="ER14" s="21"/>
      <c r="ES14" s="21">
        <f>IF(H14="сх","ноль",IF(H14&gt;0,H14,"Ноль"))</f>
        <v>5</v>
      </c>
      <c r="ET14" s="21">
        <f>IF(J14="сх","ноль",IF(J14&gt;0,J14,"Ноль"))</f>
        <v>5</v>
      </c>
      <c r="EU14" s="21"/>
      <c r="EV14" s="21">
        <f>MIN(ES14,ET14)</f>
        <v>5</v>
      </c>
      <c r="EW14" s="21" t="e">
        <f>IF(L14=#REF!,IF(J14&lt;#REF!,#REF!,FA14),#REF!)</f>
        <v>#REF!</v>
      </c>
      <c r="EX14" s="21" t="e">
        <f>IF(L14=#REF!,IF(J14&lt;#REF!,0,1))</f>
        <v>#REF!</v>
      </c>
      <c r="EY14" s="21" t="e">
        <f>IF(AND(EV14&gt;=21,EV14&lt;&gt;0),EV14,IF(L14&lt;#REF!,"СТОП",EW14+EX14))</f>
        <v>#REF!</v>
      </c>
      <c r="EZ14" s="21"/>
      <c r="FA14" s="21">
        <v>25</v>
      </c>
      <c r="FB14" s="21">
        <v>26</v>
      </c>
      <c r="FC14" s="21"/>
      <c r="FD14" s="23">
        <f>IF(H14=1,25,0)</f>
        <v>0</v>
      </c>
      <c r="FE14" s="23">
        <f>IF(H14=2,22,0)</f>
        <v>0</v>
      </c>
      <c r="FF14" s="23">
        <f>IF(H14=3,20,0)</f>
        <v>0</v>
      </c>
      <c r="FG14" s="23">
        <f>IF(H14=4,18,0)</f>
        <v>0</v>
      </c>
      <c r="FH14" s="23">
        <f>IF(H14=5,16,0)</f>
        <v>16</v>
      </c>
      <c r="FI14" s="23">
        <f>IF(H14=6,15,0)</f>
        <v>0</v>
      </c>
      <c r="FJ14" s="23">
        <f>IF(H14=7,14,0)</f>
        <v>0</v>
      </c>
      <c r="FK14" s="23">
        <f>IF(H14=8,13,0)</f>
        <v>0</v>
      </c>
      <c r="FL14" s="23">
        <f>IF(H14=9,12,0)</f>
        <v>0</v>
      </c>
      <c r="FM14" s="23">
        <f>IF(H14=10,11,0)</f>
        <v>0</v>
      </c>
      <c r="FN14" s="23">
        <f>IF(H14=11,10,0)</f>
        <v>0</v>
      </c>
      <c r="FO14" s="23">
        <f>IF(H14=12,9,0)</f>
        <v>0</v>
      </c>
      <c r="FP14" s="23">
        <f>IF(H14=13,8,0)</f>
        <v>0</v>
      </c>
      <c r="FQ14" s="23">
        <f>IF(H14=14,7,0)</f>
        <v>0</v>
      </c>
      <c r="FR14" s="23">
        <f>IF(H14=15,6,0)</f>
        <v>0</v>
      </c>
      <c r="FS14" s="23">
        <f>IF(H14=16,5,0)</f>
        <v>0</v>
      </c>
      <c r="FT14" s="23">
        <f>IF(H14=17,4,0)</f>
        <v>0</v>
      </c>
      <c r="FU14" s="23">
        <f>IF(H14=18,3,0)</f>
        <v>0</v>
      </c>
      <c r="FV14" s="23">
        <f>IF(H14=19,2,0)</f>
        <v>0</v>
      </c>
      <c r="FW14" s="23">
        <f>IF(H14=20,1,0)</f>
        <v>0</v>
      </c>
      <c r="FX14" s="23">
        <f>IF(H14&gt;20,0,0)</f>
        <v>0</v>
      </c>
      <c r="FY14" s="23">
        <f>IF(H14="сх",0,0)</f>
        <v>0</v>
      </c>
      <c r="FZ14" s="23">
        <f>SUM(FD14:FY14)</f>
        <v>16</v>
      </c>
      <c r="GA14" s="23">
        <f>IF(J14=1,25,0)</f>
        <v>0</v>
      </c>
      <c r="GB14" s="23">
        <f>IF(J14=2,22,0)</f>
        <v>0</v>
      </c>
      <c r="GC14" s="23">
        <f>IF(J14=3,20,0)</f>
        <v>0</v>
      </c>
      <c r="GD14" s="23">
        <f>IF(J14=4,18,0)</f>
        <v>0</v>
      </c>
      <c r="GE14" s="23">
        <f>IF(J14=5,16,0)</f>
        <v>16</v>
      </c>
      <c r="GF14" s="23">
        <f>IF(J14=6,15,0)</f>
        <v>0</v>
      </c>
      <c r="GG14" s="23">
        <f>IF(J14=7,14,0)</f>
        <v>0</v>
      </c>
      <c r="GH14" s="23">
        <f>IF(J14=8,13,0)</f>
        <v>0</v>
      </c>
      <c r="GI14" s="23">
        <f>IF(J14=9,12,0)</f>
        <v>0</v>
      </c>
      <c r="GJ14" s="23">
        <f>IF(J14=10,11,0)</f>
        <v>0</v>
      </c>
      <c r="GK14" s="23">
        <f>IF(J14=11,10,0)</f>
        <v>0</v>
      </c>
      <c r="GL14" s="23">
        <f>IF(J14=12,9,0)</f>
        <v>0</v>
      </c>
      <c r="GM14" s="23">
        <f>IF(J14=13,8,0)</f>
        <v>0</v>
      </c>
      <c r="GN14" s="23">
        <f>IF(J14=14,7,0)</f>
        <v>0</v>
      </c>
      <c r="GO14" s="23">
        <f>IF(J14=15,6,0)</f>
        <v>0</v>
      </c>
      <c r="GP14" s="23">
        <f>IF(J14=16,5,0)</f>
        <v>0</v>
      </c>
      <c r="GQ14" s="23">
        <f>IF(J14=17,4,0)</f>
        <v>0</v>
      </c>
      <c r="GR14" s="23">
        <f>IF(J14=18,3,0)</f>
        <v>0</v>
      </c>
      <c r="GS14" s="23">
        <f>IF(J14=19,2,0)</f>
        <v>0</v>
      </c>
      <c r="GT14" s="23">
        <f>IF(J14=20,1,0)</f>
        <v>0</v>
      </c>
      <c r="GU14" s="23">
        <f>IF(J14&gt;20,0,0)</f>
        <v>0</v>
      </c>
      <c r="GV14" s="23">
        <f>IF(J14="сх",0,0)</f>
        <v>0</v>
      </c>
      <c r="GW14" s="23">
        <f>SUM(GA14:GV14)</f>
        <v>16</v>
      </c>
      <c r="GX14" s="23">
        <f>IF(H14=1,100,0)</f>
        <v>0</v>
      </c>
      <c r="GY14" s="23">
        <f>IF(H14=2,98,0)</f>
        <v>0</v>
      </c>
      <c r="GZ14" s="23">
        <f>IF(H14=3,95,0)</f>
        <v>0</v>
      </c>
      <c r="HA14" s="23">
        <f>IF(H14=4,93,0)</f>
        <v>0</v>
      </c>
      <c r="HB14" s="23">
        <f>IF(H14=5,90,0)</f>
        <v>90</v>
      </c>
      <c r="HC14" s="23">
        <f>IF(H14=6,88,0)</f>
        <v>0</v>
      </c>
      <c r="HD14" s="23">
        <f>IF(H14=7,85,0)</f>
        <v>0</v>
      </c>
      <c r="HE14" s="23">
        <f>IF(H14=8,83,0)</f>
        <v>0</v>
      </c>
      <c r="HF14" s="23">
        <f>IF(H14=9,80,0)</f>
        <v>0</v>
      </c>
      <c r="HG14" s="23">
        <f>IF(H14=10,78,0)</f>
        <v>0</v>
      </c>
      <c r="HH14" s="23">
        <f>IF(H14=11,75,0)</f>
        <v>0</v>
      </c>
      <c r="HI14" s="23">
        <f>IF(H14=12,73,0)</f>
        <v>0</v>
      </c>
      <c r="HJ14" s="23">
        <f>IF(H14=13,70,0)</f>
        <v>0</v>
      </c>
      <c r="HK14" s="23">
        <f>IF(H14=14,68,0)</f>
        <v>0</v>
      </c>
      <c r="HL14" s="23">
        <f>IF(H14=15,65,0)</f>
        <v>0</v>
      </c>
      <c r="HM14" s="23">
        <f>IF(H14=16,63,0)</f>
        <v>0</v>
      </c>
      <c r="HN14" s="23">
        <f>IF(H14=17,60,0)</f>
        <v>0</v>
      </c>
      <c r="HO14" s="23">
        <f>IF(H14=18,58,0)</f>
        <v>0</v>
      </c>
      <c r="HP14" s="23">
        <f>IF(H14=19,55,0)</f>
        <v>0</v>
      </c>
      <c r="HQ14" s="23">
        <f>IF(H14=20,53,0)</f>
        <v>0</v>
      </c>
      <c r="HR14" s="23">
        <f>IF(H14&gt;20,0,0)</f>
        <v>0</v>
      </c>
      <c r="HS14" s="23">
        <f>IF(H14="сх",0,0)</f>
        <v>0</v>
      </c>
      <c r="HT14" s="23">
        <f>SUM(GX14:HS14)</f>
        <v>90</v>
      </c>
      <c r="HU14" s="23">
        <f>IF(J14=1,100,0)</f>
        <v>0</v>
      </c>
      <c r="HV14" s="23">
        <f>IF(J14=2,98,0)</f>
        <v>0</v>
      </c>
      <c r="HW14" s="23">
        <f>IF(J14=3,95,0)</f>
        <v>0</v>
      </c>
      <c r="HX14" s="23">
        <f>IF(J14=4,93,0)</f>
        <v>0</v>
      </c>
      <c r="HY14" s="23">
        <f>IF(J14=5,90,0)</f>
        <v>90</v>
      </c>
      <c r="HZ14" s="23">
        <f>IF(J14=6,88,0)</f>
        <v>0</v>
      </c>
      <c r="IA14" s="23">
        <f>IF(J14=7,85,0)</f>
        <v>0</v>
      </c>
      <c r="IB14" s="23">
        <f>IF(J14=8,83,0)</f>
        <v>0</v>
      </c>
      <c r="IC14" s="23">
        <f>IF(J14=9,80,0)</f>
        <v>0</v>
      </c>
      <c r="ID14" s="23">
        <f>IF(J14=10,78,0)</f>
        <v>0</v>
      </c>
      <c r="IE14" s="23">
        <f>IF(J14=11,75,0)</f>
        <v>0</v>
      </c>
      <c r="IF14" s="23">
        <f>IF(J14=12,73,0)</f>
        <v>0</v>
      </c>
      <c r="IG14" s="23">
        <f>IF(J14=13,70,0)</f>
        <v>0</v>
      </c>
      <c r="IH14" s="23">
        <f>IF(J14=14,68,0)</f>
        <v>0</v>
      </c>
      <c r="II14" s="23">
        <f>IF(J14=15,65,0)</f>
        <v>0</v>
      </c>
      <c r="IJ14" s="23">
        <f>IF(J14=16,63,0)</f>
        <v>0</v>
      </c>
      <c r="IK14" s="23">
        <f>IF(J14=17,60,0)</f>
        <v>0</v>
      </c>
      <c r="IL14" s="23">
        <f>IF(J14=18,58,0)</f>
        <v>0</v>
      </c>
      <c r="IM14" s="23">
        <f>IF(J14=19,55,0)</f>
        <v>0</v>
      </c>
      <c r="IN14" s="23">
        <f>IF(J14=20,53,0)</f>
        <v>0</v>
      </c>
      <c r="IO14" s="23">
        <f>IF(J14&gt;20,0,0)</f>
        <v>0</v>
      </c>
      <c r="IP14" s="23">
        <f>IF(J14="сх",0,0)</f>
        <v>0</v>
      </c>
      <c r="IQ14" s="23">
        <f>SUM(HU14:IP14)</f>
        <v>90</v>
      </c>
      <c r="IR14" s="21"/>
      <c r="IS14" s="21"/>
      <c r="IT14" s="21"/>
      <c r="IU14" s="21"/>
      <c r="IV14" s="21"/>
    </row>
    <row r="15" spans="1:256" s="3" customFormat="1" ht="15.75" customHeight="1">
      <c r="A15" s="53">
        <v>6</v>
      </c>
      <c r="B15" s="61"/>
      <c r="C15" s="61"/>
      <c r="D15" s="61"/>
      <c r="E15" s="61"/>
      <c r="F15" s="52"/>
      <c r="G15" s="48"/>
      <c r="H15" s="41"/>
      <c r="I15" s="27"/>
      <c r="J15" s="41"/>
      <c r="K15" s="27"/>
      <c r="L15" s="42"/>
      <c r="M15" s="20"/>
      <c r="N15" s="21"/>
      <c r="O15" s="22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</row>
    <row r="16" spans="1:256" s="3" customFormat="1" ht="15.75" customHeight="1">
      <c r="A16" s="53">
        <v>7</v>
      </c>
      <c r="B16" s="61"/>
      <c r="C16" s="61"/>
      <c r="D16" s="61"/>
      <c r="E16" s="61"/>
      <c r="F16" s="52"/>
      <c r="G16" s="48"/>
      <c r="H16" s="41"/>
      <c r="I16" s="27"/>
      <c r="J16" s="41"/>
      <c r="K16" s="27"/>
      <c r="L16" s="42"/>
      <c r="M16" s="20"/>
      <c r="N16" s="21"/>
      <c r="O16" s="22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</row>
    <row r="17" spans="1:256" s="3" customFormat="1" ht="15.75" customHeight="1">
      <c r="A17" s="53">
        <v>8</v>
      </c>
      <c r="B17" s="61"/>
      <c r="C17" s="61"/>
      <c r="D17" s="61"/>
      <c r="E17" s="61"/>
      <c r="F17" s="52"/>
      <c r="G17" s="48"/>
      <c r="H17" s="41"/>
      <c r="I17" s="27"/>
      <c r="J17" s="41"/>
      <c r="K17" s="27"/>
      <c r="L17" s="42"/>
      <c r="M17" s="20"/>
      <c r="N17" s="21"/>
      <c r="O17" s="22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</row>
    <row r="18" spans="1:256" s="3" customFormat="1" ht="15.75" customHeight="1">
      <c r="A18" s="53">
        <v>9</v>
      </c>
      <c r="B18" s="61"/>
      <c r="C18" s="61"/>
      <c r="D18" s="61"/>
      <c r="E18" s="61"/>
      <c r="F18" s="52"/>
      <c r="G18" s="48"/>
      <c r="H18" s="41"/>
      <c r="I18" s="27"/>
      <c r="J18" s="41"/>
      <c r="K18" s="27"/>
      <c r="L18" s="42"/>
      <c r="M18" s="20"/>
      <c r="N18" s="21"/>
      <c r="O18" s="22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</row>
    <row r="19" spans="1:12" ht="15.75">
      <c r="A19" s="53">
        <v>10</v>
      </c>
      <c r="B19" s="62"/>
      <c r="C19" s="62"/>
      <c r="D19" s="62"/>
      <c r="E19" s="62"/>
      <c r="F19" s="52"/>
      <c r="G19" s="48"/>
      <c r="H19" s="41"/>
      <c r="I19" s="27"/>
      <c r="J19" s="41"/>
      <c r="K19" s="27"/>
      <c r="L19" s="42"/>
    </row>
    <row r="20" spans="1:256" s="3" customFormat="1" ht="15.75" customHeight="1">
      <c r="A20" s="53">
        <v>11</v>
      </c>
      <c r="B20" s="61"/>
      <c r="C20" s="61"/>
      <c r="D20" s="61"/>
      <c r="E20" s="61"/>
      <c r="F20" s="52"/>
      <c r="G20" s="48"/>
      <c r="H20" s="41"/>
      <c r="I20" s="27"/>
      <c r="J20" s="41"/>
      <c r="K20" s="27"/>
      <c r="L20" s="42"/>
      <c r="M20" s="20"/>
      <c r="N20" s="21"/>
      <c r="O20" s="22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" customFormat="1" ht="15.75" customHeight="1">
      <c r="A21" s="53">
        <v>12</v>
      </c>
      <c r="B21" s="61"/>
      <c r="C21" s="61"/>
      <c r="D21" s="61"/>
      <c r="E21" s="61"/>
      <c r="F21" s="52"/>
      <c r="G21" s="48"/>
      <c r="H21" s="41"/>
      <c r="I21" s="27"/>
      <c r="J21" s="41"/>
      <c r="K21" s="27"/>
      <c r="L21" s="42"/>
      <c r="M21" s="20"/>
      <c r="N21" s="21"/>
      <c r="O21" s="22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3" customFormat="1" ht="15.75" customHeight="1">
      <c r="A22" s="53">
        <v>13</v>
      </c>
      <c r="B22" s="61"/>
      <c r="C22" s="61"/>
      <c r="D22" s="61"/>
      <c r="E22" s="61"/>
      <c r="F22" s="52"/>
      <c r="G22" s="48"/>
      <c r="H22" s="41"/>
      <c r="I22" s="27"/>
      <c r="J22" s="41"/>
      <c r="K22" s="27"/>
      <c r="L22" s="42"/>
      <c r="M22" s="20"/>
      <c r="N22" s="21"/>
      <c r="O22" s="22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1:256" s="3" customFormat="1" ht="15.75" customHeight="1">
      <c r="A23" s="53">
        <v>14</v>
      </c>
      <c r="B23" s="61"/>
      <c r="C23" s="61"/>
      <c r="D23" s="61"/>
      <c r="E23" s="61"/>
      <c r="F23" s="52"/>
      <c r="G23" s="48"/>
      <c r="H23" s="41"/>
      <c r="I23" s="27"/>
      <c r="J23" s="41"/>
      <c r="K23" s="27"/>
      <c r="L23" s="42"/>
      <c r="M23" s="20"/>
      <c r="N23" s="21"/>
      <c r="O23" s="22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</row>
    <row r="24" spans="1:256" ht="15.75">
      <c r="A24" s="74" t="s">
        <v>23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32"/>
      <c r="M24" s="6"/>
      <c r="N24" s="5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5"/>
      <c r="DY24" s="5"/>
      <c r="DZ24" s="5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7"/>
      <c r="ES24" s="7"/>
      <c r="ET24" s="7"/>
      <c r="EU24" s="7"/>
      <c r="EV24" s="7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15.75">
      <c r="A25" s="74" t="s">
        <v>280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6"/>
      <c r="N25" s="5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5"/>
      <c r="DY25" s="5"/>
      <c r="DZ25" s="5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7"/>
      <c r="ES25" s="7"/>
      <c r="ET25" s="7"/>
      <c r="EU25" s="7"/>
      <c r="EV25" s="7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5.75">
      <c r="A26" s="33"/>
      <c r="B26" s="33"/>
      <c r="C26" s="33"/>
      <c r="D26" s="33"/>
      <c r="E26" s="33"/>
      <c r="F26" s="33"/>
      <c r="G26" s="34"/>
      <c r="H26" s="33"/>
      <c r="I26" s="33"/>
      <c r="J26" s="33"/>
      <c r="K26" s="33"/>
      <c r="L26" s="32"/>
      <c r="M26" s="6"/>
      <c r="N26" s="5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5"/>
      <c r="DY26" s="5"/>
      <c r="DZ26" s="5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7"/>
      <c r="ES26" s="7"/>
      <c r="ET26" s="7"/>
      <c r="EU26" s="7"/>
      <c r="EV26" s="7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5.75">
      <c r="A27" s="74" t="s">
        <v>45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32"/>
      <c r="M27" s="6"/>
      <c r="N27" s="5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5"/>
      <c r="DY27" s="5"/>
      <c r="DZ27" s="5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7"/>
      <c r="ES27" s="7"/>
      <c r="ET27" s="7"/>
      <c r="EU27" s="7"/>
      <c r="EV27" s="7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5.75">
      <c r="A28" s="74" t="s">
        <v>58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6"/>
      <c r="N28" s="5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5"/>
      <c r="DY28" s="5"/>
      <c r="DZ28" s="5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7"/>
      <c r="ES28" s="7"/>
      <c r="ET28" s="7"/>
      <c r="EU28" s="7"/>
      <c r="EV28" s="7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34" spans="2:5" ht="15.75">
      <c r="B34" s="58">
        <v>42</v>
      </c>
      <c r="C34" s="60" t="s">
        <v>244</v>
      </c>
      <c r="D34" s="58" t="s">
        <v>31</v>
      </c>
      <c r="E34" s="60" t="s">
        <v>72</v>
      </c>
    </row>
    <row r="35" spans="2:5" ht="15.75">
      <c r="B35" s="58">
        <v>51</v>
      </c>
      <c r="C35" s="60" t="s">
        <v>99</v>
      </c>
      <c r="D35" s="58" t="s">
        <v>31</v>
      </c>
      <c r="E35" s="60" t="s">
        <v>36</v>
      </c>
    </row>
    <row r="36" spans="2:5" ht="15.75">
      <c r="B36" s="58">
        <v>25</v>
      </c>
      <c r="C36" s="60" t="s">
        <v>194</v>
      </c>
      <c r="D36" s="58" t="s">
        <v>31</v>
      </c>
      <c r="E36" s="60" t="s">
        <v>36</v>
      </c>
    </row>
    <row r="37" spans="2:152" ht="15.75">
      <c r="B37" s="58">
        <v>96</v>
      </c>
      <c r="C37" s="60" t="s">
        <v>295</v>
      </c>
      <c r="D37" s="58" t="s">
        <v>31</v>
      </c>
      <c r="E37" s="60" t="s">
        <v>36</v>
      </c>
      <c r="J37"/>
      <c r="N37" s="1"/>
      <c r="DT37"/>
      <c r="DU37"/>
      <c r="DV37"/>
      <c r="DX37" s="1"/>
      <c r="DY37" s="1"/>
      <c r="DZ37" s="1"/>
      <c r="EN37" s="2"/>
      <c r="EO37" s="2"/>
      <c r="EP37" s="2"/>
      <c r="EQ37" s="2"/>
      <c r="ES37" s="1"/>
      <c r="ET37" s="1"/>
      <c r="EU37" s="1"/>
      <c r="EV37" s="1"/>
    </row>
    <row r="38" spans="2:5" ht="15.75">
      <c r="B38" s="58">
        <v>11</v>
      </c>
      <c r="C38" s="60" t="s">
        <v>298</v>
      </c>
      <c r="D38" s="58" t="s">
        <v>31</v>
      </c>
      <c r="E38" s="60" t="s">
        <v>117</v>
      </c>
    </row>
    <row r="39" spans="2:5" ht="15.75">
      <c r="B39" s="58">
        <v>5</v>
      </c>
      <c r="C39" s="60" t="s">
        <v>243</v>
      </c>
      <c r="D39" s="58" t="s">
        <v>31</v>
      </c>
      <c r="E39" s="60" t="s">
        <v>36</v>
      </c>
    </row>
    <row r="40" spans="2:5" ht="15.75">
      <c r="B40" s="58">
        <v>31</v>
      </c>
      <c r="C40" s="60" t="s">
        <v>133</v>
      </c>
      <c r="D40" s="58" t="s">
        <v>31</v>
      </c>
      <c r="E40" s="60" t="s">
        <v>101</v>
      </c>
    </row>
    <row r="41" spans="2:5" ht="15.75">
      <c r="B41" s="58">
        <v>54</v>
      </c>
      <c r="C41" s="60" t="s">
        <v>143</v>
      </c>
      <c r="D41" s="58" t="s">
        <v>31</v>
      </c>
      <c r="E41" s="60" t="s">
        <v>144</v>
      </c>
    </row>
    <row r="42" spans="2:5" ht="15.75">
      <c r="B42" s="58">
        <v>35</v>
      </c>
      <c r="C42" s="60" t="s">
        <v>192</v>
      </c>
      <c r="D42" s="58" t="s">
        <v>31</v>
      </c>
      <c r="E42" s="60" t="s">
        <v>36</v>
      </c>
    </row>
    <row r="43" spans="2:5" ht="15.75">
      <c r="B43" s="56">
        <v>72</v>
      </c>
      <c r="C43" s="57" t="s">
        <v>85</v>
      </c>
      <c r="D43" s="56" t="s">
        <v>31</v>
      </c>
      <c r="E43" s="57" t="s">
        <v>36</v>
      </c>
    </row>
    <row r="44" spans="2:5" ht="15.75">
      <c r="B44" s="56">
        <v>22</v>
      </c>
      <c r="C44" s="57" t="s">
        <v>141</v>
      </c>
      <c r="D44" s="56" t="s">
        <v>31</v>
      </c>
      <c r="E44" s="57" t="s">
        <v>142</v>
      </c>
    </row>
    <row r="45" spans="2:5" ht="15.75">
      <c r="B45" s="56">
        <v>99</v>
      </c>
      <c r="C45" s="57" t="s">
        <v>145</v>
      </c>
      <c r="D45" s="56" t="s">
        <v>31</v>
      </c>
      <c r="E45" s="57" t="s">
        <v>146</v>
      </c>
    </row>
    <row r="46" spans="2:5" ht="15.75">
      <c r="B46" s="56">
        <v>34</v>
      </c>
      <c r="C46" s="57" t="s">
        <v>147</v>
      </c>
      <c r="D46" s="56" t="s">
        <v>31</v>
      </c>
      <c r="E46" s="57" t="s">
        <v>146</v>
      </c>
    </row>
    <row r="47" spans="2:5" ht="15.75">
      <c r="B47" s="58">
        <v>1</v>
      </c>
      <c r="C47" s="60" t="s">
        <v>212</v>
      </c>
      <c r="D47" s="58" t="s">
        <v>31</v>
      </c>
      <c r="E47" s="60" t="s">
        <v>35</v>
      </c>
    </row>
    <row r="48" spans="2:5" ht="15.75">
      <c r="B48" s="58">
        <v>55</v>
      </c>
      <c r="C48" s="60" t="s">
        <v>234</v>
      </c>
      <c r="D48" s="58" t="s">
        <v>31</v>
      </c>
      <c r="E48" s="60" t="s">
        <v>36</v>
      </c>
    </row>
  </sheetData>
  <sheetProtection formatCells="0" formatColumns="0" formatRows="0" insertColumns="0" insertRows="0" insertHyperlinks="0" deleteColumns="0" deleteRows="0" autoFilter="0" pivotTables="0"/>
  <mergeCells count="24">
    <mergeCell ref="M1:M4"/>
    <mergeCell ref="A2:K2"/>
    <mergeCell ref="A3:K3"/>
    <mergeCell ref="A4:L4"/>
    <mergeCell ref="A5:L5"/>
    <mergeCell ref="C7:C9"/>
    <mergeCell ref="D7:D9"/>
    <mergeCell ref="E7:E9"/>
    <mergeCell ref="A25:L25"/>
    <mergeCell ref="M7:M9"/>
    <mergeCell ref="H8:H9"/>
    <mergeCell ref="I8:I9"/>
    <mergeCell ref="J8:J9"/>
    <mergeCell ref="K8:K9"/>
    <mergeCell ref="A27:K27"/>
    <mergeCell ref="A28:L28"/>
    <mergeCell ref="F7:F9"/>
    <mergeCell ref="G7:G9"/>
    <mergeCell ref="H7:I7"/>
    <mergeCell ref="J7:K7"/>
    <mergeCell ref="L7:L9"/>
    <mergeCell ref="A7:A9"/>
    <mergeCell ref="A24:K24"/>
    <mergeCell ref="B7:B9"/>
  </mergeCells>
  <dataValidations count="2">
    <dataValidation errorStyle="warning" type="decimal" allowBlank="1" showInputMessage="1" showErrorMessage="1" error="Укажите правильно занимаемое мотокроссменом место&#10;Место должно быть  от 1 до 60" sqref="H10:H23">
      <formula1>1</formula1>
      <formula2>60</formula2>
    </dataValidation>
    <dataValidation errorStyle="warning" type="whole" showInputMessage="1" showErrorMessage="1" error="Укажите правильно занимаемое мотокроссменом место&#10;Место должно быть  от 1 до 60" sqref="J10:J23">
      <formula1>1</formula1>
      <formula2>60</formula2>
    </dataValidation>
  </dataValidations>
  <printOptions horizontalCentered="1"/>
  <pageMargins left="0" right="0.7086614173228346" top="0.11811023622047244" bottom="0" header="0.31496062992125984" footer="0.15748031496062992"/>
  <pageSetup fitToHeight="2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5">
    <pageSetUpPr fitToPage="1"/>
  </sheetPr>
  <dimension ref="A2:IV56"/>
  <sheetViews>
    <sheetView zoomScalePageLayoutView="0" workbookViewId="0" topLeftCell="A15">
      <selection activeCell="B46" sqref="B46:E56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3.421875" style="1" customWidth="1"/>
    <col min="4" max="4" width="6.57421875" style="1" customWidth="1"/>
    <col min="5" max="5" width="29.00390625" style="1" customWidth="1"/>
    <col min="6" max="6" width="17.7109375" style="1" customWidth="1"/>
    <col min="7" max="7" width="8.42187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2" spans="1:12" ht="81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3.25" customHeight="1">
      <c r="A3" s="69" t="s">
        <v>307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29"/>
    </row>
    <row r="4" spans="1:12" ht="15.75" customHeight="1">
      <c r="A4" s="69" t="s">
        <v>27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30"/>
    </row>
    <row r="5" spans="1:12" ht="15.75" customHeight="1">
      <c r="A5" s="70" t="s">
        <v>308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5.75">
      <c r="A6" s="71" t="s">
        <v>52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</row>
    <row r="7" spans="1:12" ht="15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31"/>
    </row>
    <row r="8" spans="1:12" ht="12.75">
      <c r="A8" s="72" t="s">
        <v>22</v>
      </c>
      <c r="B8" s="72" t="s">
        <v>0</v>
      </c>
      <c r="C8" s="72" t="s">
        <v>1</v>
      </c>
      <c r="D8" s="72" t="s">
        <v>28</v>
      </c>
      <c r="E8" s="72" t="s">
        <v>25</v>
      </c>
      <c r="F8" s="72" t="s">
        <v>26</v>
      </c>
      <c r="G8" s="72" t="s">
        <v>2</v>
      </c>
      <c r="H8" s="72" t="s">
        <v>3</v>
      </c>
      <c r="I8" s="80"/>
      <c r="J8" s="72" t="s">
        <v>4</v>
      </c>
      <c r="K8" s="80"/>
      <c r="L8" s="81" t="s">
        <v>29</v>
      </c>
    </row>
    <row r="9" spans="1:12" ht="12.75">
      <c r="A9" s="73"/>
      <c r="B9" s="72"/>
      <c r="C9" s="72"/>
      <c r="D9" s="73"/>
      <c r="E9" s="73"/>
      <c r="F9" s="72"/>
      <c r="G9" s="73"/>
      <c r="H9" s="72" t="s">
        <v>11</v>
      </c>
      <c r="I9" s="78" t="s">
        <v>24</v>
      </c>
      <c r="J9" s="72" t="s">
        <v>11</v>
      </c>
      <c r="K9" s="78" t="s">
        <v>24</v>
      </c>
      <c r="L9" s="81"/>
    </row>
    <row r="10" spans="1:12" ht="27" customHeight="1">
      <c r="A10" s="73"/>
      <c r="B10" s="72"/>
      <c r="C10" s="72"/>
      <c r="D10" s="73"/>
      <c r="E10" s="73"/>
      <c r="F10" s="72"/>
      <c r="G10" s="73"/>
      <c r="H10" s="73"/>
      <c r="I10" s="79"/>
      <c r="J10" s="73"/>
      <c r="K10" s="79"/>
      <c r="L10" s="81"/>
    </row>
    <row r="11" spans="1:12" ht="15.75">
      <c r="A11" s="53">
        <v>1</v>
      </c>
      <c r="B11" s="41">
        <v>33</v>
      </c>
      <c r="C11" s="46" t="s">
        <v>126</v>
      </c>
      <c r="D11" s="41" t="s">
        <v>65</v>
      </c>
      <c r="E11" s="46" t="s">
        <v>36</v>
      </c>
      <c r="F11" s="49" t="s">
        <v>30</v>
      </c>
      <c r="G11" s="48" t="s">
        <v>39</v>
      </c>
      <c r="H11" s="41">
        <v>1</v>
      </c>
      <c r="I11" s="27">
        <v>25</v>
      </c>
      <c r="J11" s="41">
        <v>1</v>
      </c>
      <c r="K11" s="27">
        <v>25</v>
      </c>
      <c r="L11" s="42">
        <v>50</v>
      </c>
    </row>
    <row r="12" spans="1:12" ht="15.75">
      <c r="A12" s="53">
        <v>2</v>
      </c>
      <c r="B12" s="41">
        <v>81</v>
      </c>
      <c r="C12" s="46" t="s">
        <v>71</v>
      </c>
      <c r="D12" s="41" t="s">
        <v>65</v>
      </c>
      <c r="E12" s="46" t="s">
        <v>72</v>
      </c>
      <c r="F12" s="49" t="s">
        <v>30</v>
      </c>
      <c r="G12" s="41" t="s">
        <v>40</v>
      </c>
      <c r="H12" s="41">
        <v>3</v>
      </c>
      <c r="I12" s="27">
        <v>20</v>
      </c>
      <c r="J12" s="41">
        <v>2</v>
      </c>
      <c r="K12" s="27">
        <v>22</v>
      </c>
      <c r="L12" s="42">
        <v>42</v>
      </c>
    </row>
    <row r="13" spans="1:256" s="3" customFormat="1" ht="15.75" customHeight="1">
      <c r="A13" s="53">
        <v>3</v>
      </c>
      <c r="B13" s="63">
        <v>72</v>
      </c>
      <c r="C13" s="64" t="s">
        <v>193</v>
      </c>
      <c r="D13" s="63" t="s">
        <v>31</v>
      </c>
      <c r="E13" s="64" t="s">
        <v>61</v>
      </c>
      <c r="F13" s="49" t="s">
        <v>30</v>
      </c>
      <c r="G13" s="41" t="s">
        <v>38</v>
      </c>
      <c r="H13" s="41">
        <v>2</v>
      </c>
      <c r="I13" s="27">
        <v>22</v>
      </c>
      <c r="J13" s="41">
        <v>3</v>
      </c>
      <c r="K13" s="27">
        <v>20</v>
      </c>
      <c r="L13" s="42">
        <v>42</v>
      </c>
      <c r="M13" s="20"/>
      <c r="N13" s="21"/>
      <c r="O13" s="22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12" ht="15.75">
      <c r="A14" s="53">
        <v>4</v>
      </c>
      <c r="B14" s="41">
        <v>7</v>
      </c>
      <c r="C14" s="47" t="s">
        <v>73</v>
      </c>
      <c r="D14" s="41" t="s">
        <v>65</v>
      </c>
      <c r="E14" s="46" t="s">
        <v>72</v>
      </c>
      <c r="F14" s="49" t="s">
        <v>30</v>
      </c>
      <c r="G14" s="41" t="s">
        <v>38</v>
      </c>
      <c r="H14" s="41">
        <v>6</v>
      </c>
      <c r="I14" s="27">
        <v>15</v>
      </c>
      <c r="J14" s="41">
        <v>4</v>
      </c>
      <c r="K14" s="27">
        <v>18</v>
      </c>
      <c r="L14" s="42">
        <v>33</v>
      </c>
    </row>
    <row r="15" spans="1:12" ht="15.75">
      <c r="A15" s="53">
        <v>5</v>
      </c>
      <c r="B15" s="41">
        <v>16</v>
      </c>
      <c r="C15" s="47" t="s">
        <v>309</v>
      </c>
      <c r="D15" s="41" t="s">
        <v>65</v>
      </c>
      <c r="E15" s="46" t="s">
        <v>117</v>
      </c>
      <c r="F15" s="49" t="s">
        <v>30</v>
      </c>
      <c r="G15" s="48" t="s">
        <v>39</v>
      </c>
      <c r="H15" s="41">
        <v>4</v>
      </c>
      <c r="I15" s="27">
        <v>18</v>
      </c>
      <c r="J15" s="41">
        <v>7</v>
      </c>
      <c r="K15" s="27">
        <v>14</v>
      </c>
      <c r="L15" s="42">
        <v>32</v>
      </c>
    </row>
    <row r="16" spans="1:256" s="3" customFormat="1" ht="14.25" customHeight="1">
      <c r="A16" s="53">
        <v>6</v>
      </c>
      <c r="B16" s="41">
        <v>99</v>
      </c>
      <c r="C16" s="46" t="s">
        <v>247</v>
      </c>
      <c r="D16" s="41" t="s">
        <v>95</v>
      </c>
      <c r="E16" s="46" t="s">
        <v>36</v>
      </c>
      <c r="F16" s="49" t="s">
        <v>30</v>
      </c>
      <c r="G16" s="48" t="s">
        <v>41</v>
      </c>
      <c r="H16" s="41">
        <v>5</v>
      </c>
      <c r="I16" s="27">
        <v>16</v>
      </c>
      <c r="J16" s="41">
        <v>5</v>
      </c>
      <c r="K16" s="27">
        <v>16</v>
      </c>
      <c r="L16" s="42">
        <v>32</v>
      </c>
      <c r="M16" s="40"/>
      <c r="N16" s="21"/>
      <c r="O16" s="22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1"/>
      <c r="IS16" s="21"/>
      <c r="IT16" s="21"/>
      <c r="IU16" s="21"/>
      <c r="IV16" s="23"/>
    </row>
    <row r="17" spans="1:256" s="3" customFormat="1" ht="14.25" customHeight="1">
      <c r="A17" s="53">
        <v>7</v>
      </c>
      <c r="B17" s="41">
        <v>11</v>
      </c>
      <c r="C17" s="47" t="s">
        <v>246</v>
      </c>
      <c r="D17" s="41" t="s">
        <v>65</v>
      </c>
      <c r="E17" s="46" t="s">
        <v>117</v>
      </c>
      <c r="F17" s="49" t="s">
        <v>30</v>
      </c>
      <c r="G17" s="48" t="s">
        <v>41</v>
      </c>
      <c r="H17" s="41">
        <v>7</v>
      </c>
      <c r="I17" s="27">
        <v>14</v>
      </c>
      <c r="J17" s="41">
        <v>6</v>
      </c>
      <c r="K17" s="27">
        <v>15</v>
      </c>
      <c r="L17" s="42">
        <v>29</v>
      </c>
      <c r="M17" s="40"/>
      <c r="N17" s="21"/>
      <c r="O17" s="22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1"/>
      <c r="IS17" s="21"/>
      <c r="IT17" s="21"/>
      <c r="IU17" s="21"/>
      <c r="IV17" s="23"/>
    </row>
    <row r="18" spans="1:256" s="3" customFormat="1" ht="14.25" customHeight="1">
      <c r="A18" s="53">
        <v>8</v>
      </c>
      <c r="B18" s="41">
        <v>2</v>
      </c>
      <c r="C18" s="46" t="s">
        <v>310</v>
      </c>
      <c r="D18" s="41" t="s">
        <v>31</v>
      </c>
      <c r="E18" s="46" t="s">
        <v>35</v>
      </c>
      <c r="F18" s="49" t="s">
        <v>30</v>
      </c>
      <c r="G18" s="48" t="s">
        <v>40</v>
      </c>
      <c r="H18" s="41">
        <v>8</v>
      </c>
      <c r="I18" s="27">
        <v>13</v>
      </c>
      <c r="J18" s="41">
        <v>9</v>
      </c>
      <c r="K18" s="27">
        <v>12</v>
      </c>
      <c r="L18" s="42">
        <v>25</v>
      </c>
      <c r="M18" s="40"/>
      <c r="N18" s="21"/>
      <c r="O18" s="22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1"/>
      <c r="IS18" s="21"/>
      <c r="IT18" s="21"/>
      <c r="IU18" s="21"/>
      <c r="IV18" s="23"/>
    </row>
    <row r="19" spans="1:256" s="3" customFormat="1" ht="14.25" customHeight="1">
      <c r="A19" s="53">
        <v>9</v>
      </c>
      <c r="B19" s="41">
        <v>5</v>
      </c>
      <c r="C19" s="46" t="s">
        <v>191</v>
      </c>
      <c r="D19" s="41" t="s">
        <v>82</v>
      </c>
      <c r="E19" s="46" t="s">
        <v>60</v>
      </c>
      <c r="F19" s="49" t="s">
        <v>30</v>
      </c>
      <c r="G19" s="48" t="s">
        <v>39</v>
      </c>
      <c r="H19" s="41">
        <v>10</v>
      </c>
      <c r="I19" s="27">
        <v>11</v>
      </c>
      <c r="J19" s="41">
        <v>8</v>
      </c>
      <c r="K19" s="27">
        <v>13</v>
      </c>
      <c r="L19" s="42">
        <v>24</v>
      </c>
      <c r="M19" s="40"/>
      <c r="N19" s="21"/>
      <c r="O19" s="22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1"/>
      <c r="IS19" s="21"/>
      <c r="IT19" s="21"/>
      <c r="IU19" s="21"/>
      <c r="IV19" s="23"/>
    </row>
    <row r="20" spans="1:256" s="3" customFormat="1" ht="14.25" customHeight="1">
      <c r="A20" s="53">
        <v>10</v>
      </c>
      <c r="B20" s="41">
        <v>8</v>
      </c>
      <c r="C20" s="46" t="s">
        <v>97</v>
      </c>
      <c r="D20" s="41" t="s">
        <v>95</v>
      </c>
      <c r="E20" s="46" t="s">
        <v>98</v>
      </c>
      <c r="F20" s="49" t="s">
        <v>30</v>
      </c>
      <c r="G20" s="41" t="s">
        <v>40</v>
      </c>
      <c r="H20" s="41">
        <v>9</v>
      </c>
      <c r="I20" s="27">
        <v>12</v>
      </c>
      <c r="J20" s="41">
        <v>10</v>
      </c>
      <c r="K20" s="27">
        <v>11</v>
      </c>
      <c r="L20" s="42">
        <v>23</v>
      </c>
      <c r="M20" s="40"/>
      <c r="N20" s="21"/>
      <c r="O20" s="22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1"/>
      <c r="IS20" s="21"/>
      <c r="IT20" s="21"/>
      <c r="IU20" s="21"/>
      <c r="IV20" s="23"/>
    </row>
    <row r="21" spans="1:12" ht="15.75">
      <c r="A21" s="53">
        <v>11</v>
      </c>
      <c r="B21" s="41">
        <v>28</v>
      </c>
      <c r="C21" s="46" t="s">
        <v>245</v>
      </c>
      <c r="D21" s="41" t="s">
        <v>31</v>
      </c>
      <c r="E21" s="46" t="s">
        <v>35</v>
      </c>
      <c r="F21" s="49" t="s">
        <v>30</v>
      </c>
      <c r="G21" s="41" t="s">
        <v>40</v>
      </c>
      <c r="H21" s="41">
        <v>11</v>
      </c>
      <c r="I21" s="27">
        <v>10</v>
      </c>
      <c r="J21" s="41">
        <v>11</v>
      </c>
      <c r="K21" s="27">
        <v>10</v>
      </c>
      <c r="L21" s="42">
        <v>20</v>
      </c>
    </row>
    <row r="22" spans="1:12" ht="15.75">
      <c r="A22" s="53">
        <v>12</v>
      </c>
      <c r="B22" s="41">
        <v>3</v>
      </c>
      <c r="C22" s="47" t="s">
        <v>291</v>
      </c>
      <c r="D22" s="41" t="s">
        <v>31</v>
      </c>
      <c r="E22" s="46" t="s">
        <v>260</v>
      </c>
      <c r="F22" s="49" t="s">
        <v>30</v>
      </c>
      <c r="G22" s="48" t="s">
        <v>40</v>
      </c>
      <c r="H22" s="41">
        <v>13</v>
      </c>
      <c r="I22" s="27">
        <v>8</v>
      </c>
      <c r="J22" s="41">
        <v>12</v>
      </c>
      <c r="K22" s="27">
        <v>9</v>
      </c>
      <c r="L22" s="42">
        <v>17</v>
      </c>
    </row>
    <row r="23" spans="1:12" ht="15.75">
      <c r="A23" s="53">
        <v>13</v>
      </c>
      <c r="B23" s="41">
        <v>42</v>
      </c>
      <c r="C23" s="47" t="s">
        <v>244</v>
      </c>
      <c r="D23" s="41" t="s">
        <v>31</v>
      </c>
      <c r="E23" s="46" t="s">
        <v>72</v>
      </c>
      <c r="F23" s="49" t="s">
        <v>30</v>
      </c>
      <c r="G23" s="48" t="s">
        <v>40</v>
      </c>
      <c r="H23" s="41">
        <v>12</v>
      </c>
      <c r="I23" s="27">
        <v>9</v>
      </c>
      <c r="J23" s="41">
        <v>13</v>
      </c>
      <c r="K23" s="27">
        <v>8</v>
      </c>
      <c r="L23" s="42">
        <v>17</v>
      </c>
    </row>
    <row r="24" spans="1:12" ht="15.75">
      <c r="A24" s="53">
        <v>14</v>
      </c>
      <c r="B24" s="41">
        <v>10</v>
      </c>
      <c r="C24" s="46" t="s">
        <v>239</v>
      </c>
      <c r="D24" s="41" t="s">
        <v>31</v>
      </c>
      <c r="E24" s="46" t="s">
        <v>36</v>
      </c>
      <c r="F24" s="49" t="s">
        <v>30</v>
      </c>
      <c r="G24" s="48" t="s">
        <v>40</v>
      </c>
      <c r="H24" s="41">
        <v>14</v>
      </c>
      <c r="I24" s="27">
        <v>7</v>
      </c>
      <c r="J24" s="41">
        <v>14</v>
      </c>
      <c r="K24" s="27">
        <v>7</v>
      </c>
      <c r="L24" s="42">
        <v>14</v>
      </c>
    </row>
    <row r="25" spans="1:12" ht="15.75">
      <c r="A25" s="53">
        <v>15</v>
      </c>
      <c r="B25" s="62"/>
      <c r="C25" s="62"/>
      <c r="D25" s="62"/>
      <c r="E25" s="62"/>
      <c r="F25" s="49"/>
      <c r="G25" s="48"/>
      <c r="H25" s="41"/>
      <c r="I25" s="27"/>
      <c r="J25" s="41"/>
      <c r="K25" s="27"/>
      <c r="L25" s="42"/>
    </row>
    <row r="26" spans="1:12" ht="15.75">
      <c r="A26" s="53">
        <v>16</v>
      </c>
      <c r="B26" s="62"/>
      <c r="C26" s="62"/>
      <c r="D26" s="62"/>
      <c r="E26" s="62"/>
      <c r="F26" s="49"/>
      <c r="G26" s="48"/>
      <c r="H26" s="41"/>
      <c r="I26" s="27"/>
      <c r="J26" s="41"/>
      <c r="K26" s="27"/>
      <c r="L26" s="42"/>
    </row>
    <row r="27" spans="1:12" ht="15.75">
      <c r="A27" s="53">
        <v>17</v>
      </c>
      <c r="B27" s="62"/>
      <c r="C27" s="62"/>
      <c r="D27" s="62"/>
      <c r="E27" s="62"/>
      <c r="F27" s="49"/>
      <c r="G27" s="48"/>
      <c r="H27" s="41"/>
      <c r="I27" s="27"/>
      <c r="J27" s="41"/>
      <c r="K27" s="27"/>
      <c r="L27" s="42"/>
    </row>
    <row r="28" spans="1:13" ht="15.75">
      <c r="A28" s="53">
        <v>18</v>
      </c>
      <c r="B28" s="62"/>
      <c r="C28" s="62"/>
      <c r="D28" s="62"/>
      <c r="E28" s="62"/>
      <c r="F28" s="49"/>
      <c r="G28" s="48"/>
      <c r="H28" s="41"/>
      <c r="I28" s="27"/>
      <c r="J28" s="41"/>
      <c r="K28" s="27"/>
      <c r="L28" s="42"/>
      <c r="M28" s="32"/>
    </row>
    <row r="29" spans="1:12" ht="15.75">
      <c r="A29" s="53">
        <v>19</v>
      </c>
      <c r="B29" s="62"/>
      <c r="C29" s="62"/>
      <c r="D29" s="62"/>
      <c r="E29" s="62"/>
      <c r="F29" s="49"/>
      <c r="G29" s="48"/>
      <c r="H29" s="41"/>
      <c r="I29" s="27"/>
      <c r="J29" s="41"/>
      <c r="K29" s="27"/>
      <c r="L29" s="42"/>
    </row>
    <row r="30" spans="2:152" ht="15.75">
      <c r="B30" s="33" t="s">
        <v>23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2"/>
      <c r="N30" s="1"/>
      <c r="DT30"/>
      <c r="DU30"/>
      <c r="DV30"/>
      <c r="DX30" s="1"/>
      <c r="DY30" s="1"/>
      <c r="DZ30" s="1"/>
      <c r="EN30" s="2"/>
      <c r="EO30" s="2"/>
      <c r="EP30" s="2"/>
      <c r="EQ30" s="2"/>
      <c r="ES30" s="1"/>
      <c r="ET30" s="1"/>
      <c r="EU30" s="1"/>
      <c r="EV30" s="1"/>
    </row>
    <row r="31" spans="2:152" ht="15.75">
      <c r="B31" s="74" t="s">
        <v>280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1"/>
      <c r="DP31"/>
      <c r="DQ31"/>
      <c r="DR31"/>
      <c r="DX31" s="1"/>
      <c r="DY31" s="1"/>
      <c r="DZ31" s="1"/>
      <c r="EJ31" s="2"/>
      <c r="EK31" s="2"/>
      <c r="EL31" s="2"/>
      <c r="EM31" s="2"/>
      <c r="EN31" s="2"/>
      <c r="ER31" s="1"/>
      <c r="ES31" s="1"/>
      <c r="ET31" s="1"/>
      <c r="EU31" s="1"/>
      <c r="EV31" s="1"/>
    </row>
    <row r="32" spans="2:152" ht="15.75">
      <c r="B32" s="33"/>
      <c r="C32" s="33"/>
      <c r="D32" s="33"/>
      <c r="E32" s="33"/>
      <c r="F32" s="33"/>
      <c r="G32" s="33"/>
      <c r="H32" s="34"/>
      <c r="I32" s="33"/>
      <c r="J32" s="33"/>
      <c r="K32" s="33"/>
      <c r="L32" s="33"/>
      <c r="M32" s="32"/>
      <c r="N32" s="1"/>
      <c r="DP32"/>
      <c r="DQ32"/>
      <c r="DR32"/>
      <c r="DX32" s="1"/>
      <c r="DY32" s="1"/>
      <c r="DZ32" s="1"/>
      <c r="EJ32" s="2"/>
      <c r="EK32" s="2"/>
      <c r="EL32" s="2"/>
      <c r="EM32" s="2"/>
      <c r="EN32" s="2"/>
      <c r="ER32" s="1"/>
      <c r="ES32" s="1"/>
      <c r="ET32" s="1"/>
      <c r="EU32" s="1"/>
      <c r="EV32" s="1"/>
    </row>
    <row r="33" spans="2:152" ht="15.75">
      <c r="B33" s="74" t="s">
        <v>45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32"/>
      <c r="N33" s="1"/>
      <c r="DT33"/>
      <c r="DU33"/>
      <c r="DV33"/>
      <c r="DX33" s="1"/>
      <c r="DY33" s="1"/>
      <c r="DZ33" s="1"/>
      <c r="EN33" s="2"/>
      <c r="EO33" s="2"/>
      <c r="EP33" s="2"/>
      <c r="EQ33" s="2"/>
      <c r="ES33" s="1"/>
      <c r="ET33" s="1"/>
      <c r="EU33" s="1"/>
      <c r="EV33" s="1"/>
    </row>
    <row r="34" spans="2:152" ht="15.75">
      <c r="B34" s="74" t="s">
        <v>58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1"/>
      <c r="DT34"/>
      <c r="DU34"/>
      <c r="DV34"/>
      <c r="DX34" s="1"/>
      <c r="DY34" s="1"/>
      <c r="DZ34" s="1"/>
      <c r="EN34" s="2"/>
      <c r="EO34" s="2"/>
      <c r="EP34" s="2"/>
      <c r="EQ34" s="2"/>
      <c r="ES34" s="1"/>
      <c r="ET34" s="1"/>
      <c r="EU34" s="1"/>
      <c r="EV34" s="1"/>
    </row>
    <row r="46" spans="2:5" ht="15.75">
      <c r="B46" s="58">
        <v>26</v>
      </c>
      <c r="C46" s="60" t="s">
        <v>150</v>
      </c>
      <c r="D46" s="58" t="s">
        <v>95</v>
      </c>
      <c r="E46" s="60" t="s">
        <v>142</v>
      </c>
    </row>
    <row r="47" spans="2:5" ht="15.75">
      <c r="B47" s="58">
        <v>18</v>
      </c>
      <c r="C47" s="60" t="s">
        <v>149</v>
      </c>
      <c r="D47" s="58" t="s">
        <v>65</v>
      </c>
      <c r="E47" s="60" t="s">
        <v>117</v>
      </c>
    </row>
    <row r="48" spans="2:5" ht="15.75">
      <c r="B48" s="58">
        <v>8</v>
      </c>
      <c r="C48" s="59" t="s">
        <v>88</v>
      </c>
      <c r="D48" s="58" t="s">
        <v>82</v>
      </c>
      <c r="E48" s="60" t="s">
        <v>60</v>
      </c>
    </row>
    <row r="49" spans="2:5" ht="15.75">
      <c r="B49" s="58">
        <v>808</v>
      </c>
      <c r="C49" s="60" t="s">
        <v>151</v>
      </c>
      <c r="D49" s="58" t="s">
        <v>31</v>
      </c>
      <c r="E49" s="60" t="s">
        <v>61</v>
      </c>
    </row>
    <row r="50" spans="2:5" ht="15.75">
      <c r="B50" s="58">
        <v>21</v>
      </c>
      <c r="C50" s="59" t="s">
        <v>100</v>
      </c>
      <c r="D50" s="58" t="s">
        <v>65</v>
      </c>
      <c r="E50" s="60" t="s">
        <v>207</v>
      </c>
    </row>
    <row r="51" spans="2:5" ht="15.75">
      <c r="B51" s="58">
        <v>1</v>
      </c>
      <c r="C51" s="60" t="s">
        <v>212</v>
      </c>
      <c r="D51" s="58" t="s">
        <v>31</v>
      </c>
      <c r="E51" s="60" t="s">
        <v>35</v>
      </c>
    </row>
    <row r="52" spans="2:5" ht="15.75">
      <c r="B52" s="58">
        <v>22</v>
      </c>
      <c r="C52" s="60" t="s">
        <v>139</v>
      </c>
      <c r="D52" s="58" t="s">
        <v>95</v>
      </c>
      <c r="E52" s="60" t="s">
        <v>140</v>
      </c>
    </row>
    <row r="53" spans="2:5" ht="15.75">
      <c r="B53" s="58">
        <v>41</v>
      </c>
      <c r="C53" s="59" t="s">
        <v>292</v>
      </c>
      <c r="D53" s="58" t="s">
        <v>31</v>
      </c>
      <c r="E53" s="60" t="s">
        <v>117</v>
      </c>
    </row>
    <row r="54" spans="2:5" ht="15.75">
      <c r="B54" s="58">
        <v>13</v>
      </c>
      <c r="C54" s="60" t="s">
        <v>211</v>
      </c>
      <c r="D54" s="58" t="s">
        <v>82</v>
      </c>
      <c r="E54" s="60" t="s">
        <v>60</v>
      </c>
    </row>
    <row r="55" spans="2:5" ht="15.75">
      <c r="B55" s="58">
        <v>9</v>
      </c>
      <c r="C55" s="60" t="s">
        <v>293</v>
      </c>
      <c r="D55" s="58" t="s">
        <v>31</v>
      </c>
      <c r="E55" s="60" t="s">
        <v>36</v>
      </c>
    </row>
    <row r="56" spans="2:5" ht="15.75">
      <c r="B56" s="58">
        <v>91</v>
      </c>
      <c r="C56" s="60" t="s">
        <v>294</v>
      </c>
      <c r="D56" s="58" t="s">
        <v>31</v>
      </c>
      <c r="E56" s="60" t="s">
        <v>36</v>
      </c>
    </row>
  </sheetData>
  <sheetProtection formatCells="0" formatColumns="0" formatRows="0" insertColumns="0" insertRows="0" insertHyperlinks="0" deleteColumns="0" deleteRows="0" autoFilter="0" pivotTables="0"/>
  <mergeCells count="21">
    <mergeCell ref="B8:B10"/>
    <mergeCell ref="J8:K8"/>
    <mergeCell ref="B33:L33"/>
    <mergeCell ref="B34:M34"/>
    <mergeCell ref="C8:C10"/>
    <mergeCell ref="D8:D10"/>
    <mergeCell ref="H9:H10"/>
    <mergeCell ref="I9:I10"/>
    <mergeCell ref="K9:K10"/>
    <mergeCell ref="J9:J10"/>
    <mergeCell ref="L8:L10"/>
    <mergeCell ref="A8:A10"/>
    <mergeCell ref="B31:M31"/>
    <mergeCell ref="A3:K3"/>
    <mergeCell ref="A4:K4"/>
    <mergeCell ref="A5:L5"/>
    <mergeCell ref="A6:L6"/>
    <mergeCell ref="E8:E10"/>
    <mergeCell ref="F8:F10"/>
    <mergeCell ref="G8:G10"/>
    <mergeCell ref="H8:I8"/>
  </mergeCells>
  <dataValidations count="2">
    <dataValidation errorStyle="warning" type="whole" showInputMessage="1" showErrorMessage="1" error="Укажите правильно занимаемое мотокроссменом место&#10;Место должно быть  от 1 до 60" sqref="J11:J29">
      <formula1>1</formula1>
      <formula2>60</formula2>
    </dataValidation>
    <dataValidation errorStyle="warning" type="decimal" allowBlank="1" showInputMessage="1" showErrorMessage="1" error="Укажите правильно занимаемое мотокроссменом место&#10;Место должно быть  от 1 до 60" sqref="H11:H29">
      <formula1>1</formula1>
      <formula2>60</formula2>
    </dataValidation>
  </dataValidations>
  <printOptions horizontalCentered="1"/>
  <pageMargins left="0.11811023622047245" right="0.11811023622047245" top="0.1968503937007874" bottom="0.1968503937007874" header="0.11811023622047245" footer="0.11811023622047245"/>
  <pageSetup fitToHeight="2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6">
    <pageSetUpPr fitToPage="1"/>
  </sheetPr>
  <dimension ref="A2:IV51"/>
  <sheetViews>
    <sheetView zoomScalePageLayoutView="0" workbookViewId="0" topLeftCell="A7">
      <selection activeCell="B40" sqref="B40:E51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4.421875" style="1" customWidth="1"/>
    <col min="4" max="4" width="7.7109375" style="1" customWidth="1"/>
    <col min="5" max="5" width="34.421875" style="1" customWidth="1"/>
    <col min="6" max="6" width="19.57421875" style="1" customWidth="1"/>
    <col min="7" max="7" width="8.42187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2" spans="1:12" ht="73.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6.25" customHeight="1">
      <c r="A3" s="69" t="s">
        <v>307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29"/>
    </row>
    <row r="4" spans="1:12" ht="15.75" customHeight="1">
      <c r="A4" s="69" t="s">
        <v>27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30"/>
    </row>
    <row r="5" spans="1:12" ht="15.75" customHeight="1">
      <c r="A5" s="70" t="s">
        <v>308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5.75">
      <c r="A6" s="71" t="s">
        <v>53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</row>
    <row r="7" spans="1:12" ht="15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31"/>
    </row>
    <row r="8" spans="1:12" ht="12.75">
      <c r="A8" s="72" t="s">
        <v>22</v>
      </c>
      <c r="B8" s="72" t="s">
        <v>0</v>
      </c>
      <c r="C8" s="72" t="s">
        <v>1</v>
      </c>
      <c r="D8" s="72" t="s">
        <v>28</v>
      </c>
      <c r="E8" s="72" t="s">
        <v>25</v>
      </c>
      <c r="F8" s="72" t="s">
        <v>26</v>
      </c>
      <c r="G8" s="72" t="s">
        <v>2</v>
      </c>
      <c r="H8" s="72" t="s">
        <v>3</v>
      </c>
      <c r="I8" s="80"/>
      <c r="J8" s="72" t="s">
        <v>4</v>
      </c>
      <c r="K8" s="80"/>
      <c r="L8" s="81" t="s">
        <v>29</v>
      </c>
    </row>
    <row r="9" spans="1:12" ht="12.75">
      <c r="A9" s="73"/>
      <c r="B9" s="72"/>
      <c r="C9" s="72"/>
      <c r="D9" s="73"/>
      <c r="E9" s="73"/>
      <c r="F9" s="72"/>
      <c r="G9" s="73"/>
      <c r="H9" s="72" t="s">
        <v>11</v>
      </c>
      <c r="I9" s="78" t="s">
        <v>24</v>
      </c>
      <c r="J9" s="72" t="s">
        <v>11</v>
      </c>
      <c r="K9" s="78" t="s">
        <v>24</v>
      </c>
      <c r="L9" s="81"/>
    </row>
    <row r="10" spans="1:12" ht="26.25" customHeight="1">
      <c r="A10" s="73"/>
      <c r="B10" s="72"/>
      <c r="C10" s="72"/>
      <c r="D10" s="73"/>
      <c r="E10" s="73"/>
      <c r="F10" s="72"/>
      <c r="G10" s="73"/>
      <c r="H10" s="73"/>
      <c r="I10" s="79"/>
      <c r="J10" s="73"/>
      <c r="K10" s="79"/>
      <c r="L10" s="81"/>
    </row>
    <row r="11" spans="1:12" ht="15.75">
      <c r="A11" s="53">
        <v>1</v>
      </c>
      <c r="B11" s="63">
        <v>1</v>
      </c>
      <c r="C11" s="64" t="s">
        <v>48</v>
      </c>
      <c r="D11" s="63">
        <v>1</v>
      </c>
      <c r="E11" s="64" t="s">
        <v>61</v>
      </c>
      <c r="F11" s="49" t="s">
        <v>30</v>
      </c>
      <c r="G11" s="41" t="s">
        <v>38</v>
      </c>
      <c r="H11" s="41">
        <v>4</v>
      </c>
      <c r="I11" s="27">
        <v>18</v>
      </c>
      <c r="J11" s="41">
        <v>1</v>
      </c>
      <c r="K11" s="27">
        <v>25</v>
      </c>
      <c r="L11" s="42">
        <v>43</v>
      </c>
    </row>
    <row r="12" spans="1:256" s="3" customFormat="1" ht="14.25" customHeight="1">
      <c r="A12" s="53">
        <v>2</v>
      </c>
      <c r="B12" s="41">
        <v>67</v>
      </c>
      <c r="C12" s="46" t="s">
        <v>62</v>
      </c>
      <c r="D12" s="41">
        <v>3</v>
      </c>
      <c r="E12" s="46" t="s">
        <v>60</v>
      </c>
      <c r="F12" s="49" t="s">
        <v>30</v>
      </c>
      <c r="G12" s="48" t="s">
        <v>43</v>
      </c>
      <c r="H12" s="41">
        <v>1</v>
      </c>
      <c r="I12" s="27">
        <v>25</v>
      </c>
      <c r="J12" s="41">
        <v>4</v>
      </c>
      <c r="K12" s="27">
        <v>18</v>
      </c>
      <c r="L12" s="42">
        <v>43</v>
      </c>
      <c r="M12" s="40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1"/>
      <c r="IS12" s="21"/>
      <c r="IT12" s="21"/>
      <c r="IU12" s="21"/>
      <c r="IV12" s="23"/>
    </row>
    <row r="13" spans="1:12" ht="15.75">
      <c r="A13" s="53">
        <v>3</v>
      </c>
      <c r="B13" s="63">
        <v>59</v>
      </c>
      <c r="C13" s="65" t="s">
        <v>49</v>
      </c>
      <c r="D13" s="63">
        <v>1</v>
      </c>
      <c r="E13" s="64" t="s">
        <v>60</v>
      </c>
      <c r="F13" s="49" t="s">
        <v>30</v>
      </c>
      <c r="G13" s="48" t="s">
        <v>39</v>
      </c>
      <c r="H13" s="41">
        <v>3</v>
      </c>
      <c r="I13" s="27">
        <v>20</v>
      </c>
      <c r="J13" s="41">
        <v>2</v>
      </c>
      <c r="K13" s="27">
        <v>22</v>
      </c>
      <c r="L13" s="42">
        <v>42</v>
      </c>
    </row>
    <row r="14" spans="1:12" ht="15.75">
      <c r="A14" s="53">
        <v>4</v>
      </c>
      <c r="B14" s="41">
        <v>31</v>
      </c>
      <c r="C14" s="47" t="s">
        <v>214</v>
      </c>
      <c r="D14" s="41" t="s">
        <v>65</v>
      </c>
      <c r="E14" s="46" t="s">
        <v>60</v>
      </c>
      <c r="F14" s="49" t="s">
        <v>30</v>
      </c>
      <c r="G14" s="41" t="s">
        <v>40</v>
      </c>
      <c r="H14" s="41">
        <v>2</v>
      </c>
      <c r="I14" s="27">
        <v>22</v>
      </c>
      <c r="J14" s="41">
        <v>3</v>
      </c>
      <c r="K14" s="27">
        <v>20</v>
      </c>
      <c r="L14" s="42">
        <v>42</v>
      </c>
    </row>
    <row r="15" spans="1:12" ht="15.75">
      <c r="A15" s="53">
        <v>5</v>
      </c>
      <c r="B15" s="41">
        <v>18</v>
      </c>
      <c r="C15" s="46" t="s">
        <v>149</v>
      </c>
      <c r="D15" s="41" t="s">
        <v>65</v>
      </c>
      <c r="E15" s="46" t="s">
        <v>117</v>
      </c>
      <c r="F15" s="49" t="s">
        <v>30</v>
      </c>
      <c r="G15" s="41" t="s">
        <v>38</v>
      </c>
      <c r="H15" s="41">
        <v>5</v>
      </c>
      <c r="I15" s="27">
        <v>16</v>
      </c>
      <c r="J15" s="41">
        <v>5</v>
      </c>
      <c r="K15" s="27">
        <v>16</v>
      </c>
      <c r="L15" s="42">
        <v>32</v>
      </c>
    </row>
    <row r="16" spans="1:256" s="3" customFormat="1" ht="15.75" customHeight="1">
      <c r="A16" s="53">
        <v>6</v>
      </c>
      <c r="B16" s="41">
        <v>115</v>
      </c>
      <c r="C16" s="46" t="s">
        <v>311</v>
      </c>
      <c r="D16" s="41" t="s">
        <v>65</v>
      </c>
      <c r="E16" s="46" t="s">
        <v>117</v>
      </c>
      <c r="F16" s="49" t="s">
        <v>30</v>
      </c>
      <c r="G16" s="48" t="s">
        <v>39</v>
      </c>
      <c r="H16" s="41">
        <v>7</v>
      </c>
      <c r="I16" s="27">
        <v>14</v>
      </c>
      <c r="J16" s="41">
        <v>7</v>
      </c>
      <c r="K16" s="27">
        <v>14</v>
      </c>
      <c r="L16" s="42">
        <v>28</v>
      </c>
      <c r="M16" s="20"/>
      <c r="N16" s="21"/>
      <c r="O16" s="22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</row>
    <row r="17" spans="1:12" ht="15.75">
      <c r="A17" s="53">
        <v>7</v>
      </c>
      <c r="B17" s="41">
        <v>70</v>
      </c>
      <c r="C17" s="46" t="s">
        <v>213</v>
      </c>
      <c r="D17" s="41" t="s">
        <v>82</v>
      </c>
      <c r="E17" s="46" t="s">
        <v>142</v>
      </c>
      <c r="F17" s="49" t="s">
        <v>30</v>
      </c>
      <c r="G17" s="48" t="s">
        <v>41</v>
      </c>
      <c r="H17" s="41">
        <v>9</v>
      </c>
      <c r="I17" s="27">
        <v>12</v>
      </c>
      <c r="J17" s="41">
        <v>6</v>
      </c>
      <c r="K17" s="27">
        <v>15</v>
      </c>
      <c r="L17" s="42">
        <v>27</v>
      </c>
    </row>
    <row r="18" spans="1:12" ht="15.75">
      <c r="A18" s="53">
        <v>8</v>
      </c>
      <c r="B18" s="41">
        <v>88</v>
      </c>
      <c r="C18" s="46" t="s">
        <v>290</v>
      </c>
      <c r="D18" s="41" t="s">
        <v>31</v>
      </c>
      <c r="E18" s="46" t="s">
        <v>260</v>
      </c>
      <c r="F18" s="49" t="s">
        <v>30</v>
      </c>
      <c r="G18" s="48" t="s">
        <v>39</v>
      </c>
      <c r="H18" s="41">
        <v>8</v>
      </c>
      <c r="I18" s="27">
        <v>13</v>
      </c>
      <c r="J18" s="41">
        <v>8</v>
      </c>
      <c r="K18" s="27">
        <v>13</v>
      </c>
      <c r="L18" s="42">
        <v>26</v>
      </c>
    </row>
    <row r="19" spans="1:12" ht="15.75">
      <c r="A19" s="53">
        <v>9</v>
      </c>
      <c r="B19" s="50">
        <v>46</v>
      </c>
      <c r="C19" s="51" t="s">
        <v>89</v>
      </c>
      <c r="D19" s="50">
        <v>3</v>
      </c>
      <c r="E19" s="51" t="s">
        <v>60</v>
      </c>
      <c r="F19" s="49" t="s">
        <v>30</v>
      </c>
      <c r="G19" s="41" t="s">
        <v>38</v>
      </c>
      <c r="H19" s="41">
        <v>6</v>
      </c>
      <c r="I19" s="27">
        <v>15</v>
      </c>
      <c r="J19" s="41" t="s">
        <v>86</v>
      </c>
      <c r="K19" s="27">
        <v>0</v>
      </c>
      <c r="L19" s="42">
        <v>15</v>
      </c>
    </row>
    <row r="20" spans="1:12" ht="15.75">
      <c r="A20" s="53">
        <v>10</v>
      </c>
      <c r="B20" s="62"/>
      <c r="C20" s="62"/>
      <c r="D20" s="62"/>
      <c r="E20" s="62"/>
      <c r="F20" s="49"/>
      <c r="G20" s="41"/>
      <c r="H20" s="41"/>
      <c r="I20" s="27"/>
      <c r="J20" s="41"/>
      <c r="K20" s="27"/>
      <c r="L20" s="42"/>
    </row>
    <row r="21" spans="1:12" ht="15.75">
      <c r="A21" s="53">
        <v>11</v>
      </c>
      <c r="B21" s="62"/>
      <c r="C21" s="62"/>
      <c r="D21" s="62"/>
      <c r="E21" s="62"/>
      <c r="F21" s="49"/>
      <c r="G21" s="41"/>
      <c r="H21" s="41"/>
      <c r="I21" s="27"/>
      <c r="J21" s="41"/>
      <c r="K21" s="27"/>
      <c r="L21" s="42"/>
    </row>
    <row r="22" spans="1:12" ht="15.75">
      <c r="A22" s="53">
        <v>12</v>
      </c>
      <c r="B22" s="62"/>
      <c r="C22" s="62"/>
      <c r="D22" s="62"/>
      <c r="E22" s="62"/>
      <c r="F22" s="49"/>
      <c r="G22" s="48"/>
      <c r="H22" s="41"/>
      <c r="I22" s="27"/>
      <c r="J22" s="41"/>
      <c r="K22" s="27"/>
      <c r="L22" s="42"/>
    </row>
    <row r="23" spans="1:12" ht="15.75" customHeight="1">
      <c r="A23" s="53">
        <v>13</v>
      </c>
      <c r="B23" s="62"/>
      <c r="C23" s="62"/>
      <c r="D23" s="62"/>
      <c r="E23" s="62"/>
      <c r="F23" s="49"/>
      <c r="G23" s="48"/>
      <c r="H23" s="41"/>
      <c r="I23" s="27"/>
      <c r="J23" s="41"/>
      <c r="K23" s="27"/>
      <c r="L23" s="42"/>
    </row>
    <row r="24" spans="1:12" ht="15.75">
      <c r="A24" s="53">
        <v>14</v>
      </c>
      <c r="B24" s="62"/>
      <c r="C24" s="62"/>
      <c r="D24" s="62"/>
      <c r="E24" s="62"/>
      <c r="F24" s="49"/>
      <c r="G24" s="48"/>
      <c r="H24" s="41"/>
      <c r="I24" s="27"/>
      <c r="J24" s="41"/>
      <c r="K24" s="27"/>
      <c r="L24" s="42"/>
    </row>
    <row r="25" spans="1:12" ht="15.75">
      <c r="A25" s="53">
        <v>15</v>
      </c>
      <c r="B25" s="41"/>
      <c r="C25" s="46"/>
      <c r="D25" s="41"/>
      <c r="E25" s="46"/>
      <c r="F25" s="49"/>
      <c r="G25" s="41"/>
      <c r="H25" s="41"/>
      <c r="I25" s="27"/>
      <c r="J25" s="41"/>
      <c r="K25" s="27"/>
      <c r="L25" s="42"/>
    </row>
    <row r="26" spans="1:12" ht="15.75">
      <c r="A26" s="53">
        <v>16</v>
      </c>
      <c r="B26" s="41"/>
      <c r="C26" s="47"/>
      <c r="D26" s="41"/>
      <c r="E26" s="46"/>
      <c r="F26" s="49"/>
      <c r="G26" s="41"/>
      <c r="H26" s="41"/>
      <c r="I26" s="27"/>
      <c r="J26" s="41"/>
      <c r="K26" s="27"/>
      <c r="L26" s="42"/>
    </row>
    <row r="29" spans="3:14" ht="15.75">
      <c r="C29" s="74" t="s">
        <v>23</v>
      </c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32"/>
    </row>
    <row r="30" spans="3:14" ht="15.75">
      <c r="C30" s="74" t="s">
        <v>280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</row>
    <row r="31" spans="3:14" ht="15.75">
      <c r="C31" s="33"/>
      <c r="D31" s="33"/>
      <c r="E31" s="33"/>
      <c r="F31" s="33"/>
      <c r="G31" s="33"/>
      <c r="H31" s="33"/>
      <c r="I31" s="34"/>
      <c r="J31" s="33"/>
      <c r="K31" s="33"/>
      <c r="L31" s="33"/>
      <c r="M31" s="33"/>
      <c r="N31" s="32"/>
    </row>
    <row r="32" spans="3:14" ht="15.75">
      <c r="C32" s="74" t="s">
        <v>45</v>
      </c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32"/>
    </row>
    <row r="33" spans="3:14" ht="15.75">
      <c r="C33" s="74" t="s">
        <v>58</v>
      </c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</row>
    <row r="35" spans="10:152" ht="12.75">
      <c r="J35"/>
      <c r="N35" s="1"/>
      <c r="DT35"/>
      <c r="DU35"/>
      <c r="DV35"/>
      <c r="DX35" s="1"/>
      <c r="DY35" s="1"/>
      <c r="DZ35" s="1"/>
      <c r="EN35" s="2"/>
      <c r="EO35" s="2"/>
      <c r="EP35" s="2"/>
      <c r="EQ35" s="2"/>
      <c r="ES35" s="1"/>
      <c r="ET35" s="1"/>
      <c r="EU35" s="1"/>
      <c r="EV35" s="1"/>
    </row>
    <row r="36" spans="10:152" ht="12.75">
      <c r="J36"/>
      <c r="N36" s="1"/>
      <c r="DT36"/>
      <c r="DU36"/>
      <c r="DV36"/>
      <c r="DX36" s="1"/>
      <c r="DY36" s="1"/>
      <c r="DZ36" s="1"/>
      <c r="EN36" s="2"/>
      <c r="EO36" s="2"/>
      <c r="EP36" s="2"/>
      <c r="EQ36" s="2"/>
      <c r="ES36" s="1"/>
      <c r="ET36" s="1"/>
      <c r="EU36" s="1"/>
      <c r="EV36" s="1"/>
    </row>
    <row r="40" spans="2:5" ht="15.75">
      <c r="B40" s="58">
        <v>27</v>
      </c>
      <c r="C40" s="60" t="s">
        <v>96</v>
      </c>
      <c r="D40" s="58">
        <v>3</v>
      </c>
      <c r="E40" s="60" t="s">
        <v>60</v>
      </c>
    </row>
    <row r="41" spans="2:5" ht="15.75">
      <c r="B41" s="58">
        <v>21</v>
      </c>
      <c r="C41" s="59" t="s">
        <v>100</v>
      </c>
      <c r="D41" s="58" t="s">
        <v>65</v>
      </c>
      <c r="E41" s="60" t="s">
        <v>207</v>
      </c>
    </row>
    <row r="42" spans="2:5" ht="15.75">
      <c r="B42" s="58">
        <v>114</v>
      </c>
      <c r="C42" s="60" t="s">
        <v>289</v>
      </c>
      <c r="D42" s="58" t="s">
        <v>31</v>
      </c>
      <c r="E42" s="60" t="s">
        <v>117</v>
      </c>
    </row>
    <row r="43" spans="2:5" ht="15.75">
      <c r="B43" s="58">
        <v>94</v>
      </c>
      <c r="C43" s="59" t="s">
        <v>92</v>
      </c>
      <c r="D43" s="58">
        <v>1</v>
      </c>
      <c r="E43" s="60" t="s">
        <v>72</v>
      </c>
    </row>
    <row r="44" spans="2:5" ht="15.75">
      <c r="B44" s="58">
        <v>5</v>
      </c>
      <c r="C44" s="60" t="s">
        <v>195</v>
      </c>
      <c r="D44" s="58" t="s">
        <v>31</v>
      </c>
      <c r="E44" s="60" t="s">
        <v>36</v>
      </c>
    </row>
    <row r="45" spans="2:5" ht="15.75">
      <c r="B45" s="58">
        <v>33</v>
      </c>
      <c r="C45" s="60" t="s">
        <v>152</v>
      </c>
      <c r="D45" s="58" t="s">
        <v>31</v>
      </c>
      <c r="E45" s="60" t="s">
        <v>50</v>
      </c>
    </row>
    <row r="46" spans="2:5" ht="15.75">
      <c r="B46" s="58">
        <v>17</v>
      </c>
      <c r="C46" s="60" t="s">
        <v>104</v>
      </c>
      <c r="D46" s="58" t="s">
        <v>31</v>
      </c>
      <c r="E46" s="60" t="s">
        <v>98</v>
      </c>
    </row>
    <row r="47" spans="2:5" ht="15.75">
      <c r="B47" s="58">
        <v>38</v>
      </c>
      <c r="C47" s="60" t="s">
        <v>134</v>
      </c>
      <c r="D47" s="58" t="s">
        <v>31</v>
      </c>
      <c r="E47" s="60" t="s">
        <v>36</v>
      </c>
    </row>
    <row r="48" spans="2:5" ht="15.75">
      <c r="B48" s="58">
        <v>39</v>
      </c>
      <c r="C48" s="59" t="s">
        <v>153</v>
      </c>
      <c r="D48" s="58" t="s">
        <v>31</v>
      </c>
      <c r="E48" s="60" t="s">
        <v>74</v>
      </c>
    </row>
    <row r="49" spans="2:5" ht="15.75">
      <c r="B49" s="58">
        <v>555</v>
      </c>
      <c r="C49" s="59" t="s">
        <v>148</v>
      </c>
      <c r="D49" s="58" t="s">
        <v>31</v>
      </c>
      <c r="E49" s="60" t="s">
        <v>117</v>
      </c>
    </row>
    <row r="50" spans="2:5" ht="15.75">
      <c r="B50" s="58">
        <v>12</v>
      </c>
      <c r="C50" s="59" t="s">
        <v>104</v>
      </c>
      <c r="D50" s="58" t="s">
        <v>95</v>
      </c>
      <c r="E50" s="60" t="s">
        <v>215</v>
      </c>
    </row>
    <row r="51" spans="2:5" ht="15.75">
      <c r="B51" s="58">
        <v>29</v>
      </c>
      <c r="C51" s="59" t="s">
        <v>197</v>
      </c>
      <c r="D51" s="58" t="s">
        <v>95</v>
      </c>
      <c r="E51" s="60" t="s">
        <v>72</v>
      </c>
    </row>
  </sheetData>
  <sheetProtection formatCells="0" formatColumns="0" formatRows="0" insertColumns="0" insertRows="0" insertHyperlinks="0" deleteColumns="0" deleteRows="0" autoFilter="0" pivotTables="0"/>
  <mergeCells count="22">
    <mergeCell ref="A3:K3"/>
    <mergeCell ref="A4:K4"/>
    <mergeCell ref="A5:L5"/>
    <mergeCell ref="A6:L6"/>
    <mergeCell ref="E8:E10"/>
    <mergeCell ref="F8:F10"/>
    <mergeCell ref="G8:G10"/>
    <mergeCell ref="H8:I8"/>
    <mergeCell ref="A8:A10"/>
    <mergeCell ref="K9:K10"/>
    <mergeCell ref="B8:B10"/>
    <mergeCell ref="J9:J10"/>
    <mergeCell ref="J8:K8"/>
    <mergeCell ref="L8:L10"/>
    <mergeCell ref="H9:H10"/>
    <mergeCell ref="I9:I10"/>
    <mergeCell ref="C29:M29"/>
    <mergeCell ref="C30:N30"/>
    <mergeCell ref="C8:C10"/>
    <mergeCell ref="D8:D10"/>
    <mergeCell ref="C32:M32"/>
    <mergeCell ref="C33:N33"/>
  </mergeCells>
  <dataValidations count="2">
    <dataValidation errorStyle="warning" type="decimal" allowBlank="1" showInputMessage="1" showErrorMessage="1" error="Укажите правильно занимаемое мотокроссменом место&#10;Место должно быть  от 1 до 60" sqref="H11:H26">
      <formula1>1</formula1>
      <formula2>60</formula2>
    </dataValidation>
    <dataValidation errorStyle="warning" type="whole" showInputMessage="1" showErrorMessage="1" error="Укажите правильно занимаемое мотокроссменом место&#10;Место должно быть  от 1 до 60" sqref="J11:J26">
      <formula1>1</formula1>
      <formula2>60</formula2>
    </dataValidation>
  </dataValidations>
  <printOptions horizontalCentered="1"/>
  <pageMargins left="0.11811023622047245" right="0.11811023622047245" top="0.1968503937007874" bottom="0.1968503937007874" header="0.11811023622047245" footer="0.11811023622047245"/>
  <pageSetup fitToHeight="2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7">
    <pageSetUpPr fitToPage="1"/>
  </sheetPr>
  <dimension ref="A2:IV72"/>
  <sheetViews>
    <sheetView zoomScalePageLayoutView="0" workbookViewId="0" topLeftCell="A11">
      <selection activeCell="B46" sqref="B46:E72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6.57421875" style="1" customWidth="1"/>
    <col min="4" max="4" width="7.7109375" style="1" customWidth="1"/>
    <col min="5" max="5" width="32.8515625" style="1" customWidth="1"/>
    <col min="6" max="6" width="21.421875" style="1" customWidth="1"/>
    <col min="7" max="7" width="8.42187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2" spans="1:12" ht="77.2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5.75" customHeight="1">
      <c r="A3" s="69" t="s">
        <v>307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29"/>
    </row>
    <row r="4" spans="1:12" ht="15.75" customHeight="1">
      <c r="A4" s="69" t="s">
        <v>27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30"/>
    </row>
    <row r="5" spans="1:12" ht="15.75" customHeight="1">
      <c r="A5" s="70" t="s">
        <v>308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5.75">
      <c r="A6" s="71" t="s">
        <v>59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</row>
    <row r="7" spans="1:12" ht="15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31"/>
    </row>
    <row r="8" spans="1:12" ht="12.75">
      <c r="A8" s="72" t="s">
        <v>22</v>
      </c>
      <c r="B8" s="72" t="s">
        <v>0</v>
      </c>
      <c r="C8" s="72" t="s">
        <v>1</v>
      </c>
      <c r="D8" s="72" t="s">
        <v>28</v>
      </c>
      <c r="E8" s="72" t="s">
        <v>25</v>
      </c>
      <c r="F8" s="72" t="s">
        <v>26</v>
      </c>
      <c r="G8" s="72" t="s">
        <v>2</v>
      </c>
      <c r="H8" s="72" t="s">
        <v>3</v>
      </c>
      <c r="I8" s="80"/>
      <c r="J8" s="72" t="s">
        <v>4</v>
      </c>
      <c r="K8" s="80"/>
      <c r="L8" s="81" t="s">
        <v>29</v>
      </c>
    </row>
    <row r="9" spans="1:12" ht="12.75">
      <c r="A9" s="73"/>
      <c r="B9" s="72"/>
      <c r="C9" s="72"/>
      <c r="D9" s="73"/>
      <c r="E9" s="73"/>
      <c r="F9" s="72"/>
      <c r="G9" s="73"/>
      <c r="H9" s="72" t="s">
        <v>11</v>
      </c>
      <c r="I9" s="78" t="s">
        <v>24</v>
      </c>
      <c r="J9" s="72" t="s">
        <v>11</v>
      </c>
      <c r="K9" s="78" t="s">
        <v>24</v>
      </c>
      <c r="L9" s="81"/>
    </row>
    <row r="10" spans="1:12" ht="27" customHeight="1">
      <c r="A10" s="73"/>
      <c r="B10" s="72"/>
      <c r="C10" s="72"/>
      <c r="D10" s="73"/>
      <c r="E10" s="73"/>
      <c r="F10" s="72"/>
      <c r="G10" s="73"/>
      <c r="H10" s="73"/>
      <c r="I10" s="79"/>
      <c r="J10" s="73"/>
      <c r="K10" s="79"/>
      <c r="L10" s="81"/>
    </row>
    <row r="11" spans="1:12" ht="15.75">
      <c r="A11" s="53">
        <v>1</v>
      </c>
      <c r="B11" s="41">
        <v>777</v>
      </c>
      <c r="C11" s="47" t="s">
        <v>288</v>
      </c>
      <c r="D11" s="41">
        <v>1</v>
      </c>
      <c r="E11" s="46" t="s">
        <v>117</v>
      </c>
      <c r="F11" s="49" t="s">
        <v>30</v>
      </c>
      <c r="G11" s="48" t="s">
        <v>39</v>
      </c>
      <c r="H11" s="41">
        <v>2</v>
      </c>
      <c r="I11" s="27">
        <v>22</v>
      </c>
      <c r="J11" s="41">
        <v>1</v>
      </c>
      <c r="K11" s="27">
        <v>25</v>
      </c>
      <c r="L11" s="42">
        <v>47</v>
      </c>
    </row>
    <row r="12" spans="1:256" s="3" customFormat="1" ht="15.75" customHeight="1">
      <c r="A12" s="53">
        <v>2</v>
      </c>
      <c r="B12" s="41">
        <v>1</v>
      </c>
      <c r="C12" s="46" t="s">
        <v>90</v>
      </c>
      <c r="D12" s="41" t="s">
        <v>32</v>
      </c>
      <c r="E12" s="46" t="s">
        <v>46</v>
      </c>
      <c r="F12" s="49" t="s">
        <v>30</v>
      </c>
      <c r="G12" s="48" t="s">
        <v>40</v>
      </c>
      <c r="H12" s="41">
        <v>1</v>
      </c>
      <c r="I12" s="27">
        <v>25</v>
      </c>
      <c r="J12" s="41">
        <v>3</v>
      </c>
      <c r="K12" s="27">
        <v>20</v>
      </c>
      <c r="L12" s="42">
        <v>45</v>
      </c>
      <c r="M12" s="20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12" ht="15.75">
      <c r="A13" s="53">
        <v>3</v>
      </c>
      <c r="B13" s="41">
        <v>19</v>
      </c>
      <c r="C13" s="47" t="s">
        <v>249</v>
      </c>
      <c r="D13" s="41" t="s">
        <v>32</v>
      </c>
      <c r="E13" s="46" t="s">
        <v>117</v>
      </c>
      <c r="F13" s="49" t="s">
        <v>30</v>
      </c>
      <c r="G13" s="48" t="s">
        <v>41</v>
      </c>
      <c r="H13" s="41">
        <v>4</v>
      </c>
      <c r="I13" s="27">
        <v>18</v>
      </c>
      <c r="J13" s="41">
        <v>2</v>
      </c>
      <c r="K13" s="27">
        <v>22</v>
      </c>
      <c r="L13" s="42">
        <v>40</v>
      </c>
    </row>
    <row r="14" spans="1:12" ht="15.75">
      <c r="A14" s="53">
        <v>4</v>
      </c>
      <c r="B14" s="41">
        <v>77</v>
      </c>
      <c r="C14" s="46" t="s">
        <v>217</v>
      </c>
      <c r="D14" s="41">
        <v>2</v>
      </c>
      <c r="E14" s="46" t="s">
        <v>207</v>
      </c>
      <c r="F14" s="49" t="s">
        <v>30</v>
      </c>
      <c r="G14" s="41" t="s">
        <v>40</v>
      </c>
      <c r="H14" s="41">
        <v>3</v>
      </c>
      <c r="I14" s="27">
        <v>20</v>
      </c>
      <c r="J14" s="41">
        <v>4</v>
      </c>
      <c r="K14" s="27">
        <v>18</v>
      </c>
      <c r="L14" s="42">
        <v>38</v>
      </c>
    </row>
    <row r="15" spans="1:256" s="3" customFormat="1" ht="15.75" customHeight="1">
      <c r="A15" s="53">
        <v>5</v>
      </c>
      <c r="B15" s="41">
        <v>34</v>
      </c>
      <c r="C15" s="47" t="s">
        <v>154</v>
      </c>
      <c r="D15" s="41">
        <v>1</v>
      </c>
      <c r="E15" s="46" t="s">
        <v>117</v>
      </c>
      <c r="F15" s="49" t="s">
        <v>30</v>
      </c>
      <c r="G15" s="41" t="s">
        <v>40</v>
      </c>
      <c r="H15" s="41">
        <v>5</v>
      </c>
      <c r="I15" s="27">
        <v>16</v>
      </c>
      <c r="J15" s="41">
        <v>5</v>
      </c>
      <c r="K15" s="27">
        <v>16</v>
      </c>
      <c r="L15" s="42">
        <v>32</v>
      </c>
      <c r="M15" s="40"/>
      <c r="N15" s="21"/>
      <c r="O15" s="22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1"/>
      <c r="IS15" s="21"/>
      <c r="IT15" s="21"/>
      <c r="IU15" s="21"/>
      <c r="IV15" s="23"/>
    </row>
    <row r="16" spans="1:12" ht="15.75">
      <c r="A16" s="53">
        <v>6</v>
      </c>
      <c r="B16" s="41">
        <v>2</v>
      </c>
      <c r="C16" s="46" t="s">
        <v>75</v>
      </c>
      <c r="D16" s="41" t="s">
        <v>32</v>
      </c>
      <c r="E16" s="46" t="s">
        <v>46</v>
      </c>
      <c r="F16" s="49" t="s">
        <v>30</v>
      </c>
      <c r="G16" s="41" t="s">
        <v>40</v>
      </c>
      <c r="H16" s="41">
        <v>7</v>
      </c>
      <c r="I16" s="27">
        <v>14</v>
      </c>
      <c r="J16" s="41">
        <v>6</v>
      </c>
      <c r="K16" s="27">
        <v>15</v>
      </c>
      <c r="L16" s="42">
        <v>29</v>
      </c>
    </row>
    <row r="17" spans="1:12" ht="15.75">
      <c r="A17" s="53">
        <v>7</v>
      </c>
      <c r="B17" s="41">
        <v>88</v>
      </c>
      <c r="C17" s="46" t="s">
        <v>91</v>
      </c>
      <c r="D17" s="41">
        <v>1</v>
      </c>
      <c r="E17" s="46" t="s">
        <v>50</v>
      </c>
      <c r="F17" s="49" t="s">
        <v>30</v>
      </c>
      <c r="G17" s="48" t="s">
        <v>41</v>
      </c>
      <c r="H17" s="41">
        <v>6</v>
      </c>
      <c r="I17" s="27">
        <v>15</v>
      </c>
      <c r="J17" s="41">
        <v>8</v>
      </c>
      <c r="K17" s="27">
        <v>13</v>
      </c>
      <c r="L17" s="42">
        <v>28</v>
      </c>
    </row>
    <row r="18" spans="1:256" s="3" customFormat="1" ht="15.75" customHeight="1">
      <c r="A18" s="53">
        <v>8</v>
      </c>
      <c r="B18" s="41">
        <v>51</v>
      </c>
      <c r="C18" s="46" t="s">
        <v>312</v>
      </c>
      <c r="D18" s="41">
        <v>2</v>
      </c>
      <c r="E18" s="46" t="s">
        <v>50</v>
      </c>
      <c r="F18" s="49" t="s">
        <v>30</v>
      </c>
      <c r="G18" s="48" t="s">
        <v>39</v>
      </c>
      <c r="H18" s="41">
        <v>10</v>
      </c>
      <c r="I18" s="27">
        <v>11</v>
      </c>
      <c r="J18" s="41">
        <v>7</v>
      </c>
      <c r="K18" s="27">
        <v>14</v>
      </c>
      <c r="L18" s="42">
        <v>25</v>
      </c>
      <c r="M18" s="40"/>
      <c r="N18" s="21"/>
      <c r="O18" s="22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1"/>
      <c r="IS18" s="21"/>
      <c r="IT18" s="21"/>
      <c r="IU18" s="21"/>
      <c r="IV18" s="23"/>
    </row>
    <row r="19" spans="1:12" ht="15.75">
      <c r="A19" s="53">
        <v>9</v>
      </c>
      <c r="B19" s="41">
        <v>7</v>
      </c>
      <c r="C19" s="47" t="s">
        <v>87</v>
      </c>
      <c r="D19" s="41">
        <v>1</v>
      </c>
      <c r="E19" s="46" t="s">
        <v>50</v>
      </c>
      <c r="F19" s="49" t="s">
        <v>30</v>
      </c>
      <c r="G19" s="41" t="s">
        <v>38</v>
      </c>
      <c r="H19" s="41">
        <v>8</v>
      </c>
      <c r="I19" s="27">
        <v>13</v>
      </c>
      <c r="J19" s="41">
        <v>9</v>
      </c>
      <c r="K19" s="27">
        <v>12</v>
      </c>
      <c r="L19" s="42">
        <v>25</v>
      </c>
    </row>
    <row r="20" spans="1:12" ht="15.75">
      <c r="A20" s="53">
        <v>10</v>
      </c>
      <c r="B20" s="41">
        <v>13</v>
      </c>
      <c r="C20" s="47" t="s">
        <v>63</v>
      </c>
      <c r="D20" s="41">
        <v>1</v>
      </c>
      <c r="E20" s="46" t="s">
        <v>60</v>
      </c>
      <c r="F20" s="49" t="s">
        <v>30</v>
      </c>
      <c r="G20" s="48" t="s">
        <v>39</v>
      </c>
      <c r="H20" s="41">
        <v>9</v>
      </c>
      <c r="I20" s="27">
        <v>12</v>
      </c>
      <c r="J20" s="41">
        <v>10</v>
      </c>
      <c r="K20" s="27">
        <v>11</v>
      </c>
      <c r="L20" s="42">
        <v>23</v>
      </c>
    </row>
    <row r="21" spans="1:12" ht="15.75">
      <c r="A21" s="53">
        <v>11</v>
      </c>
      <c r="B21" s="41">
        <v>18</v>
      </c>
      <c r="C21" s="47" t="s">
        <v>92</v>
      </c>
      <c r="D21" s="41">
        <v>2</v>
      </c>
      <c r="E21" s="46" t="s">
        <v>313</v>
      </c>
      <c r="F21" s="49" t="s">
        <v>30</v>
      </c>
      <c r="G21" s="41" t="s">
        <v>40</v>
      </c>
      <c r="H21" s="41">
        <v>11</v>
      </c>
      <c r="I21" s="27">
        <v>10</v>
      </c>
      <c r="J21" s="41">
        <v>11</v>
      </c>
      <c r="K21" s="27">
        <v>10</v>
      </c>
      <c r="L21" s="42">
        <v>20</v>
      </c>
    </row>
    <row r="22" spans="1:152" ht="15.75">
      <c r="A22" s="53">
        <v>12</v>
      </c>
      <c r="B22" s="41">
        <v>11</v>
      </c>
      <c r="C22" s="46" t="s">
        <v>196</v>
      </c>
      <c r="D22" s="41" t="s">
        <v>65</v>
      </c>
      <c r="E22" s="46" t="s">
        <v>36</v>
      </c>
      <c r="F22" s="49" t="s">
        <v>30</v>
      </c>
      <c r="G22" s="48" t="s">
        <v>39</v>
      </c>
      <c r="H22" s="41">
        <v>12</v>
      </c>
      <c r="I22" s="27">
        <v>9</v>
      </c>
      <c r="J22" s="41">
        <v>13</v>
      </c>
      <c r="K22" s="27">
        <v>8</v>
      </c>
      <c r="L22" s="42">
        <v>17</v>
      </c>
      <c r="N22" s="1"/>
      <c r="DT22"/>
      <c r="DU22"/>
      <c r="DV22"/>
      <c r="DX22" s="1"/>
      <c r="DY22" s="1"/>
      <c r="DZ22" s="1"/>
      <c r="EN22" s="2"/>
      <c r="EO22" s="2"/>
      <c r="EP22" s="2"/>
      <c r="EQ22" s="2"/>
      <c r="ES22" s="1"/>
      <c r="ET22" s="1"/>
      <c r="EU22" s="1"/>
      <c r="EV22" s="1"/>
    </row>
    <row r="23" spans="1:152" ht="15.75">
      <c r="A23" s="53">
        <v>13</v>
      </c>
      <c r="B23" s="41">
        <v>73</v>
      </c>
      <c r="C23" s="46" t="s">
        <v>226</v>
      </c>
      <c r="D23" s="41" t="s">
        <v>31</v>
      </c>
      <c r="E23" s="46" t="s">
        <v>215</v>
      </c>
      <c r="F23" s="49" t="s">
        <v>30</v>
      </c>
      <c r="G23" s="48" t="s">
        <v>40</v>
      </c>
      <c r="H23" s="41">
        <v>14</v>
      </c>
      <c r="I23" s="27">
        <v>7</v>
      </c>
      <c r="J23" s="41">
        <v>12</v>
      </c>
      <c r="K23" s="27">
        <v>9</v>
      </c>
      <c r="L23" s="42">
        <v>16</v>
      </c>
      <c r="N23" s="1"/>
      <c r="DT23"/>
      <c r="DU23"/>
      <c r="DV23"/>
      <c r="DX23" s="1"/>
      <c r="DY23" s="1"/>
      <c r="DZ23" s="1"/>
      <c r="EN23" s="2"/>
      <c r="EO23" s="2"/>
      <c r="EP23" s="2"/>
      <c r="EQ23" s="2"/>
      <c r="ES23" s="1"/>
      <c r="ET23" s="1"/>
      <c r="EU23" s="1"/>
      <c r="EV23" s="1"/>
    </row>
    <row r="24" spans="1:152" ht="15.75">
      <c r="A24" s="53">
        <v>14</v>
      </c>
      <c r="B24" s="41">
        <v>36</v>
      </c>
      <c r="C24" s="46" t="s">
        <v>236</v>
      </c>
      <c r="D24" s="41" t="s">
        <v>95</v>
      </c>
      <c r="E24" s="46" t="s">
        <v>50</v>
      </c>
      <c r="F24" s="49" t="s">
        <v>30</v>
      </c>
      <c r="G24" s="48" t="s">
        <v>40</v>
      </c>
      <c r="H24" s="41">
        <v>13</v>
      </c>
      <c r="I24" s="27">
        <v>8</v>
      </c>
      <c r="J24" s="41">
        <v>14</v>
      </c>
      <c r="K24" s="27">
        <v>7</v>
      </c>
      <c r="L24" s="42">
        <v>15</v>
      </c>
      <c r="N24" s="1"/>
      <c r="DT24"/>
      <c r="DU24"/>
      <c r="DV24"/>
      <c r="DX24" s="1"/>
      <c r="DY24" s="1"/>
      <c r="DZ24" s="1"/>
      <c r="EN24" s="2"/>
      <c r="EO24" s="2"/>
      <c r="EP24" s="2"/>
      <c r="EQ24" s="2"/>
      <c r="ES24" s="1"/>
      <c r="ET24" s="1"/>
      <c r="EU24" s="1"/>
      <c r="EV24" s="1"/>
    </row>
    <row r="25" spans="1:152" ht="15.75">
      <c r="A25" s="53">
        <v>15</v>
      </c>
      <c r="B25" s="41">
        <v>45</v>
      </c>
      <c r="C25" s="47" t="s">
        <v>248</v>
      </c>
      <c r="D25" s="41" t="s">
        <v>31</v>
      </c>
      <c r="E25" s="46" t="s">
        <v>207</v>
      </c>
      <c r="F25" s="49" t="s">
        <v>30</v>
      </c>
      <c r="G25" s="41" t="s">
        <v>40</v>
      </c>
      <c r="H25" s="41">
        <v>15</v>
      </c>
      <c r="I25" s="27">
        <v>6</v>
      </c>
      <c r="J25" s="41">
        <v>15</v>
      </c>
      <c r="K25" s="27">
        <v>6</v>
      </c>
      <c r="L25" s="42">
        <v>12</v>
      </c>
      <c r="N25" s="1"/>
      <c r="DT25"/>
      <c r="DU25"/>
      <c r="DV25"/>
      <c r="DX25" s="1"/>
      <c r="DY25" s="1"/>
      <c r="DZ25" s="1"/>
      <c r="EN25" s="2"/>
      <c r="EO25" s="2"/>
      <c r="EP25" s="2"/>
      <c r="EQ25" s="2"/>
      <c r="ES25" s="1"/>
      <c r="ET25" s="1"/>
      <c r="EU25" s="1"/>
      <c r="EV25" s="1"/>
    </row>
    <row r="26" spans="1:152" ht="15.75">
      <c r="A26" s="53">
        <v>16</v>
      </c>
      <c r="B26" s="41">
        <v>118</v>
      </c>
      <c r="C26" s="47" t="s">
        <v>314</v>
      </c>
      <c r="D26" s="41" t="s">
        <v>31</v>
      </c>
      <c r="E26" s="46" t="s">
        <v>94</v>
      </c>
      <c r="F26" s="49" t="s">
        <v>30</v>
      </c>
      <c r="G26" s="48" t="s">
        <v>41</v>
      </c>
      <c r="H26" s="41">
        <v>16</v>
      </c>
      <c r="I26" s="27">
        <v>5</v>
      </c>
      <c r="J26" s="41">
        <v>16</v>
      </c>
      <c r="K26" s="27">
        <v>5</v>
      </c>
      <c r="L26" s="42">
        <v>10</v>
      </c>
      <c r="N26" s="1"/>
      <c r="DP26"/>
      <c r="DQ26"/>
      <c r="DR26"/>
      <c r="DX26" s="1"/>
      <c r="DY26" s="1"/>
      <c r="DZ26" s="1"/>
      <c r="EJ26" s="2"/>
      <c r="EK26" s="2"/>
      <c r="EL26" s="2"/>
      <c r="EM26" s="2"/>
      <c r="EN26" s="2"/>
      <c r="ER26" s="1"/>
      <c r="ES26" s="1"/>
      <c r="ET26" s="1"/>
      <c r="EU26" s="1"/>
      <c r="EV26" s="1"/>
    </row>
    <row r="27" spans="1:152" ht="15.75">
      <c r="A27" s="53">
        <v>17</v>
      </c>
      <c r="B27" s="62"/>
      <c r="C27" s="62"/>
      <c r="D27" s="62"/>
      <c r="E27" s="62"/>
      <c r="F27" s="49"/>
      <c r="G27" s="48"/>
      <c r="H27" s="41"/>
      <c r="I27" s="27"/>
      <c r="J27" s="41"/>
      <c r="K27" s="27"/>
      <c r="L27" s="42"/>
      <c r="N27" s="1"/>
      <c r="DP27"/>
      <c r="DQ27"/>
      <c r="DR27"/>
      <c r="DX27" s="1"/>
      <c r="DY27" s="1"/>
      <c r="DZ27" s="1"/>
      <c r="EJ27" s="2"/>
      <c r="EK27" s="2"/>
      <c r="EL27" s="2"/>
      <c r="EM27" s="2"/>
      <c r="EN27" s="2"/>
      <c r="ER27" s="1"/>
      <c r="ES27" s="1"/>
      <c r="ET27" s="1"/>
      <c r="EU27" s="1"/>
      <c r="EV27" s="1"/>
    </row>
    <row r="28" spans="1:12" ht="15.75" customHeight="1">
      <c r="A28" s="53">
        <v>18</v>
      </c>
      <c r="B28" s="62"/>
      <c r="C28" s="62"/>
      <c r="D28" s="62"/>
      <c r="E28" s="62"/>
      <c r="F28" s="49"/>
      <c r="G28" s="48"/>
      <c r="H28" s="41"/>
      <c r="I28" s="27"/>
      <c r="J28" s="41"/>
      <c r="K28" s="27"/>
      <c r="L28" s="42"/>
    </row>
    <row r="29" spans="1:12" ht="15.75">
      <c r="A29" s="53">
        <v>19</v>
      </c>
      <c r="B29" s="62"/>
      <c r="C29" s="62"/>
      <c r="D29" s="62"/>
      <c r="E29" s="62"/>
      <c r="F29" s="49"/>
      <c r="G29" s="41"/>
      <c r="H29" s="41"/>
      <c r="I29" s="27"/>
      <c r="J29" s="41"/>
      <c r="K29" s="27"/>
      <c r="L29" s="42"/>
    </row>
    <row r="30" spans="1:12" ht="15.75">
      <c r="A30" s="53">
        <v>20</v>
      </c>
      <c r="B30" s="62"/>
      <c r="C30" s="62"/>
      <c r="D30" s="62"/>
      <c r="E30" s="62"/>
      <c r="F30" s="49"/>
      <c r="G30" s="48"/>
      <c r="H30" s="41"/>
      <c r="I30" s="27"/>
      <c r="J30" s="41"/>
      <c r="K30" s="27"/>
      <c r="L30" s="42"/>
    </row>
    <row r="31" spans="1:12" ht="15.75">
      <c r="A31" s="53">
        <v>21</v>
      </c>
      <c r="B31" s="62"/>
      <c r="C31" s="62"/>
      <c r="D31" s="62"/>
      <c r="E31" s="62"/>
      <c r="F31" s="49"/>
      <c r="G31" s="41"/>
      <c r="H31" s="41"/>
      <c r="I31" s="27"/>
      <c r="J31" s="41"/>
      <c r="K31" s="27"/>
      <c r="L31" s="42"/>
    </row>
    <row r="32" spans="1:12" ht="15.75">
      <c r="A32" s="53">
        <v>22</v>
      </c>
      <c r="B32" s="62"/>
      <c r="C32" s="62"/>
      <c r="D32" s="62"/>
      <c r="E32" s="62"/>
      <c r="F32" s="49"/>
      <c r="G32" s="48"/>
      <c r="H32" s="41"/>
      <c r="I32" s="27"/>
      <c r="J32" s="41"/>
      <c r="K32" s="27"/>
      <c r="L32" s="42"/>
    </row>
    <row r="33" spans="1:12" ht="15.75">
      <c r="A33" s="53">
        <v>23</v>
      </c>
      <c r="B33" s="62"/>
      <c r="C33" s="62"/>
      <c r="D33" s="62"/>
      <c r="E33" s="62"/>
      <c r="F33" s="49"/>
      <c r="G33" s="41"/>
      <c r="H33" s="41"/>
      <c r="I33" s="27"/>
      <c r="J33" s="41"/>
      <c r="K33" s="27"/>
      <c r="L33" s="42"/>
    </row>
    <row r="34" ht="15.75">
      <c r="H34" s="33"/>
    </row>
    <row r="35" spans="2:8" ht="15.75">
      <c r="B35" s="33" t="s">
        <v>23</v>
      </c>
      <c r="C35" s="33"/>
      <c r="D35" s="33"/>
      <c r="E35" s="33"/>
      <c r="F35" s="33"/>
      <c r="G35" s="33"/>
      <c r="H35" s="33"/>
    </row>
    <row r="36" spans="2:8" ht="15.75">
      <c r="B36" s="33" t="s">
        <v>58</v>
      </c>
      <c r="D36" s="33" t="s">
        <v>275</v>
      </c>
      <c r="E36" s="33" t="s">
        <v>274</v>
      </c>
      <c r="F36" s="33" t="s">
        <v>273</v>
      </c>
      <c r="G36" s="33"/>
      <c r="H36" s="34"/>
    </row>
    <row r="37" spans="2:8" ht="15.75">
      <c r="B37" s="33"/>
      <c r="C37" s="33"/>
      <c r="D37" s="33"/>
      <c r="E37" s="33"/>
      <c r="F37" s="33"/>
      <c r="G37" s="33"/>
      <c r="H37" s="33"/>
    </row>
    <row r="38" spans="2:8" ht="15.75">
      <c r="B38" s="33" t="s">
        <v>45</v>
      </c>
      <c r="C38" s="33"/>
      <c r="D38" s="33"/>
      <c r="E38" s="33"/>
      <c r="F38" s="33"/>
      <c r="G38" s="33"/>
      <c r="H38" s="33"/>
    </row>
    <row r="39" spans="2:7" ht="15.75">
      <c r="B39" s="33" t="s">
        <v>276</v>
      </c>
      <c r="G39" s="33"/>
    </row>
    <row r="46" spans="2:5" ht="15.75">
      <c r="B46" s="58">
        <v>40</v>
      </c>
      <c r="C46" s="60" t="s">
        <v>170</v>
      </c>
      <c r="D46" s="58">
        <v>2</v>
      </c>
      <c r="E46" s="60" t="s">
        <v>46</v>
      </c>
    </row>
    <row r="47" spans="2:5" ht="15.75">
      <c r="B47" s="58">
        <v>37</v>
      </c>
      <c r="C47" s="60" t="s">
        <v>218</v>
      </c>
      <c r="D47" s="58" t="s">
        <v>31</v>
      </c>
      <c r="E47" s="60" t="s">
        <v>46</v>
      </c>
    </row>
    <row r="48" spans="2:5" ht="15.75">
      <c r="B48" s="58">
        <v>20</v>
      </c>
      <c r="C48" s="60" t="s">
        <v>156</v>
      </c>
      <c r="D48" s="58">
        <v>3</v>
      </c>
      <c r="E48" s="60" t="s">
        <v>46</v>
      </c>
    </row>
    <row r="49" spans="2:5" ht="15.75">
      <c r="B49" s="58">
        <v>71</v>
      </c>
      <c r="C49" s="60" t="s">
        <v>81</v>
      </c>
      <c r="D49" s="58" t="s">
        <v>31</v>
      </c>
      <c r="E49" s="60" t="s">
        <v>50</v>
      </c>
    </row>
    <row r="50" spans="2:5" ht="15.75">
      <c r="B50" s="58">
        <v>15</v>
      </c>
      <c r="C50" s="60" t="s">
        <v>184</v>
      </c>
      <c r="D50" s="58" t="s">
        <v>31</v>
      </c>
      <c r="E50" s="60" t="s">
        <v>50</v>
      </c>
    </row>
    <row r="51" spans="2:5" ht="15.75">
      <c r="B51" s="58">
        <v>23</v>
      </c>
      <c r="C51" s="59" t="s">
        <v>259</v>
      </c>
      <c r="D51" s="58" t="s">
        <v>31</v>
      </c>
      <c r="E51" s="60" t="s">
        <v>260</v>
      </c>
    </row>
    <row r="52" spans="2:5" ht="15.75">
      <c r="B52" s="58">
        <v>102</v>
      </c>
      <c r="C52" s="60" t="s">
        <v>250</v>
      </c>
      <c r="D52" s="58">
        <v>1</v>
      </c>
      <c r="E52" s="60" t="s">
        <v>46</v>
      </c>
    </row>
    <row r="53" spans="2:5" ht="15.75">
      <c r="B53" s="58">
        <v>39</v>
      </c>
      <c r="C53" s="59" t="s">
        <v>42</v>
      </c>
      <c r="D53" s="58" t="s">
        <v>32</v>
      </c>
      <c r="E53" s="60" t="s">
        <v>46</v>
      </c>
    </row>
    <row r="54" spans="2:5" ht="15.75">
      <c r="B54" s="58">
        <v>65</v>
      </c>
      <c r="C54" s="60" t="s">
        <v>47</v>
      </c>
      <c r="D54" s="58">
        <v>3</v>
      </c>
      <c r="E54" s="60" t="s">
        <v>46</v>
      </c>
    </row>
    <row r="55" spans="2:5" ht="15.75">
      <c r="B55" s="58">
        <v>97</v>
      </c>
      <c r="C55" s="60" t="s">
        <v>251</v>
      </c>
      <c r="D55" s="58" t="s">
        <v>31</v>
      </c>
      <c r="E55" s="60" t="s">
        <v>272</v>
      </c>
    </row>
    <row r="56" spans="2:5" ht="15.75">
      <c r="B56" s="58">
        <v>76</v>
      </c>
      <c r="C56" s="60" t="s">
        <v>258</v>
      </c>
      <c r="D56" s="58" t="s">
        <v>31</v>
      </c>
      <c r="E56" s="60" t="s">
        <v>35</v>
      </c>
    </row>
    <row r="57" spans="2:5" ht="15.75">
      <c r="B57" s="58">
        <v>28</v>
      </c>
      <c r="C57" s="59" t="s">
        <v>253</v>
      </c>
      <c r="D57" s="58" t="s">
        <v>31</v>
      </c>
      <c r="E57" s="60" t="s">
        <v>50</v>
      </c>
    </row>
    <row r="58" spans="2:5" ht="15.75">
      <c r="B58" s="58">
        <v>17</v>
      </c>
      <c r="C58" s="60" t="s">
        <v>64</v>
      </c>
      <c r="D58" s="58" t="s">
        <v>32</v>
      </c>
      <c r="E58" s="60" t="s">
        <v>35</v>
      </c>
    </row>
    <row r="59" spans="2:5" ht="15.75">
      <c r="B59" s="58">
        <v>3</v>
      </c>
      <c r="C59" s="60" t="s">
        <v>254</v>
      </c>
      <c r="D59" s="58">
        <v>1</v>
      </c>
      <c r="E59" s="60" t="s">
        <v>255</v>
      </c>
    </row>
    <row r="60" spans="2:5" ht="15.75">
      <c r="B60" s="58">
        <v>47</v>
      </c>
      <c r="C60" s="60" t="s">
        <v>256</v>
      </c>
      <c r="D60" s="58" t="s">
        <v>65</v>
      </c>
      <c r="E60" s="60" t="s">
        <v>36</v>
      </c>
    </row>
    <row r="61" spans="2:5" ht="15.75">
      <c r="B61" s="58">
        <v>30</v>
      </c>
      <c r="C61" s="60" t="s">
        <v>216</v>
      </c>
      <c r="D61" s="58" t="s">
        <v>95</v>
      </c>
      <c r="E61" s="60" t="s">
        <v>50</v>
      </c>
    </row>
    <row r="62" spans="2:5" ht="15.75">
      <c r="B62" s="58">
        <v>21</v>
      </c>
      <c r="C62" s="59" t="s">
        <v>237</v>
      </c>
      <c r="D62" s="58" t="s">
        <v>31</v>
      </c>
      <c r="E62" s="60" t="s">
        <v>60</v>
      </c>
    </row>
    <row r="63" spans="2:5" ht="15.75">
      <c r="B63" s="58">
        <v>56</v>
      </c>
      <c r="C63" s="59" t="s">
        <v>257</v>
      </c>
      <c r="D63" s="58" t="s">
        <v>95</v>
      </c>
      <c r="E63" s="60" t="s">
        <v>60</v>
      </c>
    </row>
    <row r="64" spans="2:5" ht="15.75">
      <c r="B64" s="58">
        <v>12</v>
      </c>
      <c r="C64" s="60" t="s">
        <v>106</v>
      </c>
      <c r="D64" s="58">
        <v>2</v>
      </c>
      <c r="E64" s="60" t="s">
        <v>37</v>
      </c>
    </row>
    <row r="65" spans="2:5" ht="15.75">
      <c r="B65" s="58">
        <v>16</v>
      </c>
      <c r="C65" s="60" t="s">
        <v>155</v>
      </c>
      <c r="D65" s="58">
        <v>2</v>
      </c>
      <c r="E65" s="60" t="s">
        <v>37</v>
      </c>
    </row>
    <row r="66" spans="2:5" ht="15.75">
      <c r="B66" s="58">
        <v>103</v>
      </c>
      <c r="C66" s="59" t="s">
        <v>159</v>
      </c>
      <c r="D66" s="58" t="s">
        <v>31</v>
      </c>
      <c r="E66" s="60" t="s">
        <v>108</v>
      </c>
    </row>
    <row r="67" spans="2:5" ht="15.75">
      <c r="B67" s="58">
        <v>51</v>
      </c>
      <c r="C67" s="60" t="s">
        <v>131</v>
      </c>
      <c r="D67" s="58" t="s">
        <v>31</v>
      </c>
      <c r="E67" s="60" t="s">
        <v>50</v>
      </c>
    </row>
    <row r="68" spans="2:5" ht="15.75">
      <c r="B68" s="58">
        <v>48</v>
      </c>
      <c r="C68" s="60" t="s">
        <v>160</v>
      </c>
      <c r="D68" s="58" t="s">
        <v>31</v>
      </c>
      <c r="E68" s="60" t="s">
        <v>36</v>
      </c>
    </row>
    <row r="69" spans="2:5" ht="15.75">
      <c r="B69" s="58">
        <v>17</v>
      </c>
      <c r="C69" s="60" t="s">
        <v>161</v>
      </c>
      <c r="D69" s="58" t="s">
        <v>31</v>
      </c>
      <c r="E69" s="60" t="s">
        <v>36</v>
      </c>
    </row>
    <row r="70" spans="2:5" ht="15.75">
      <c r="B70" s="58">
        <v>6</v>
      </c>
      <c r="C70" s="60" t="s">
        <v>107</v>
      </c>
      <c r="D70" s="58" t="s">
        <v>31</v>
      </c>
      <c r="E70" s="60" t="s">
        <v>108</v>
      </c>
    </row>
    <row r="71" spans="2:5" ht="15.75">
      <c r="B71" s="58">
        <v>69</v>
      </c>
      <c r="C71" s="60" t="s">
        <v>109</v>
      </c>
      <c r="D71" s="58">
        <v>3</v>
      </c>
      <c r="E71" s="60" t="s">
        <v>50</v>
      </c>
    </row>
    <row r="72" spans="2:5" ht="15.75">
      <c r="B72" s="58">
        <v>59</v>
      </c>
      <c r="C72" s="60" t="s">
        <v>158</v>
      </c>
      <c r="D72" s="58">
        <v>3</v>
      </c>
      <c r="E72" s="60" t="s">
        <v>207</v>
      </c>
    </row>
  </sheetData>
  <sheetProtection formatCells="0" formatColumns="0" formatRows="0" insertColumns="0" insertRows="0" insertHyperlinks="0" deleteColumns="0" deleteRows="0" autoFilter="0" pivotTables="0"/>
  <mergeCells count="18">
    <mergeCell ref="C8:C10"/>
    <mergeCell ref="D8:D10"/>
    <mergeCell ref="J9:J10"/>
    <mergeCell ref="K9:K10"/>
    <mergeCell ref="E8:E10"/>
    <mergeCell ref="F8:F10"/>
    <mergeCell ref="H9:H10"/>
    <mergeCell ref="I9:I10"/>
    <mergeCell ref="A3:K3"/>
    <mergeCell ref="A4:K4"/>
    <mergeCell ref="A5:L5"/>
    <mergeCell ref="A6:L6"/>
    <mergeCell ref="A8:A10"/>
    <mergeCell ref="B8:B10"/>
    <mergeCell ref="G8:G10"/>
    <mergeCell ref="H8:I8"/>
    <mergeCell ref="J8:K8"/>
    <mergeCell ref="L8:L10"/>
  </mergeCells>
  <dataValidations count="2">
    <dataValidation errorStyle="warning" type="whole" showInputMessage="1" showErrorMessage="1" error="Укажите правильно занимаемое мотокроссменом место&#10;Место должно быть  от 1 до 60" sqref="J11:J33">
      <formula1>1</formula1>
      <formula2>60</formula2>
    </dataValidation>
    <dataValidation errorStyle="warning" type="decimal" allowBlank="1" showInputMessage="1" showErrorMessage="1" error="Укажите правильно занимаемое мотокроссменом место&#10;Место должно быть  от 1 до 60" sqref="H11:H33">
      <formula1>1</formula1>
      <formula2>60</formula2>
    </dataValidation>
  </dataValidations>
  <printOptions horizontalCentered="1"/>
  <pageMargins left="0.11811023622047245" right="0.11811023622047245" top="0" bottom="0" header="0.11811023622047245" footer="0.15748031496062992"/>
  <pageSetup fitToHeight="2" fitToWidth="1" horizontalDpi="600" verticalDpi="600" orientation="landscape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2"/>
  <dimension ref="A1:IV74"/>
  <sheetViews>
    <sheetView zoomScalePageLayoutView="0" workbookViewId="0" topLeftCell="A16">
      <selection activeCell="A74" sqref="A74:IV74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3.421875" style="1" customWidth="1"/>
    <col min="4" max="4" width="7.7109375" style="1" customWidth="1"/>
    <col min="5" max="5" width="26.140625" style="1" customWidth="1"/>
    <col min="6" max="6" width="15.57421875" style="1" customWidth="1"/>
    <col min="7" max="7" width="8.42187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1" spans="1:256" ht="78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67"/>
      <c r="N1" s="5"/>
      <c r="O1" s="4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5"/>
      <c r="DY1" s="5"/>
      <c r="DZ1" s="5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7"/>
      <c r="ES1" s="7"/>
      <c r="ET1" s="7"/>
      <c r="EU1" s="7"/>
      <c r="EV1" s="7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44.25" customHeight="1">
      <c r="A2" s="69" t="s">
        <v>307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29"/>
      <c r="M2" s="68"/>
      <c r="N2" s="5"/>
      <c r="O2" s="8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5"/>
      <c r="DY2" s="5"/>
      <c r="DZ2" s="5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7"/>
      <c r="ES2" s="7"/>
      <c r="ET2" s="7"/>
      <c r="EU2" s="7"/>
      <c r="EV2" s="7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3.5" customHeight="1">
      <c r="A3" s="69" t="s">
        <v>27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30"/>
      <c r="M3" s="68"/>
      <c r="N3" s="5"/>
      <c r="O3" s="9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5"/>
      <c r="DY3" s="5"/>
      <c r="DZ3" s="5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7"/>
      <c r="ES3" s="7"/>
      <c r="ET3" s="7"/>
      <c r="EU3" s="7"/>
      <c r="EV3" s="7"/>
      <c r="EW3" s="6"/>
      <c r="EX3" s="6"/>
      <c r="EY3" s="6"/>
      <c r="EZ3" s="6"/>
      <c r="FA3" s="6"/>
      <c r="FB3" s="6"/>
      <c r="FC3" s="6"/>
      <c r="FD3" s="10"/>
      <c r="FE3" s="10"/>
      <c r="FF3" s="10"/>
      <c r="FG3" s="11"/>
      <c r="FH3" s="11"/>
      <c r="FI3" s="11"/>
      <c r="FJ3" s="11"/>
      <c r="FK3" s="12"/>
      <c r="FL3" s="12"/>
      <c r="FM3" s="12"/>
      <c r="FN3" s="12"/>
      <c r="FO3" s="12"/>
      <c r="FP3" s="12" t="s">
        <v>16</v>
      </c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6"/>
    </row>
    <row r="4" spans="1:256" ht="15.75" customHeight="1">
      <c r="A4" s="70" t="s">
        <v>308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68"/>
      <c r="N4" s="5"/>
      <c r="O4" s="9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5"/>
      <c r="DY4" s="5"/>
      <c r="DZ4" s="5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7"/>
      <c r="ES4" s="7"/>
      <c r="ET4" s="7"/>
      <c r="EU4" s="7"/>
      <c r="EV4" s="7"/>
      <c r="EW4" s="6"/>
      <c r="EX4" s="6"/>
      <c r="EY4" s="6"/>
      <c r="EZ4" s="6"/>
      <c r="FA4" s="6"/>
      <c r="FB4" s="6"/>
      <c r="FC4" s="6"/>
      <c r="FD4" s="12"/>
      <c r="FE4" s="12" t="s">
        <v>7</v>
      </c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 t="s">
        <v>8</v>
      </c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 t="s">
        <v>9</v>
      </c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 t="s">
        <v>10</v>
      </c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3"/>
      <c r="IS4" s="12"/>
      <c r="IT4" s="12"/>
      <c r="IU4" s="12"/>
      <c r="IV4" s="6"/>
    </row>
    <row r="5" spans="1:256" ht="18.75" customHeight="1">
      <c r="A5" s="71" t="s">
        <v>54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14"/>
      <c r="N5" s="5"/>
      <c r="O5" s="15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5"/>
      <c r="DY5" s="5"/>
      <c r="DZ5" s="5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7"/>
      <c r="ES5" s="7"/>
      <c r="ET5" s="7"/>
      <c r="EU5" s="7"/>
      <c r="EV5" s="7"/>
      <c r="EW5" s="6"/>
      <c r="EX5" s="6"/>
      <c r="EY5" s="6"/>
      <c r="EZ5" s="6"/>
      <c r="FA5" s="6"/>
      <c r="FB5" s="6"/>
      <c r="FC5" s="6"/>
      <c r="FD5" s="12">
        <v>1</v>
      </c>
      <c r="FE5" s="12">
        <v>2</v>
      </c>
      <c r="FF5" s="12">
        <v>3</v>
      </c>
      <c r="FG5" s="12">
        <v>4</v>
      </c>
      <c r="FH5" s="12">
        <v>5</v>
      </c>
      <c r="FI5" s="12">
        <v>6</v>
      </c>
      <c r="FJ5" s="12">
        <v>7</v>
      </c>
      <c r="FK5" s="12">
        <v>8</v>
      </c>
      <c r="FL5" s="12">
        <v>9</v>
      </c>
      <c r="FM5" s="12">
        <v>10</v>
      </c>
      <c r="FN5" s="12">
        <v>11</v>
      </c>
      <c r="FO5" s="12">
        <v>12</v>
      </c>
      <c r="FP5" s="12">
        <v>13</v>
      </c>
      <c r="FQ5" s="12">
        <v>14</v>
      </c>
      <c r="FR5" s="12">
        <v>15</v>
      </c>
      <c r="FS5" s="12">
        <v>16</v>
      </c>
      <c r="FT5" s="12">
        <v>17</v>
      </c>
      <c r="FU5" s="12">
        <v>18</v>
      </c>
      <c r="FV5" s="12">
        <v>19</v>
      </c>
      <c r="FW5" s="12">
        <v>20</v>
      </c>
      <c r="FX5" s="12">
        <v>21</v>
      </c>
      <c r="FY5" s="12" t="s">
        <v>5</v>
      </c>
      <c r="FZ5" s="12" t="s">
        <v>19</v>
      </c>
      <c r="GA5" s="12">
        <v>1</v>
      </c>
      <c r="GB5" s="12">
        <v>2</v>
      </c>
      <c r="GC5" s="12">
        <v>3</v>
      </c>
      <c r="GD5" s="12">
        <v>4</v>
      </c>
      <c r="GE5" s="12">
        <v>5</v>
      </c>
      <c r="GF5" s="12">
        <v>6</v>
      </c>
      <c r="GG5" s="12">
        <v>7</v>
      </c>
      <c r="GH5" s="12">
        <v>8</v>
      </c>
      <c r="GI5" s="12">
        <v>9</v>
      </c>
      <c r="GJ5" s="12">
        <v>10</v>
      </c>
      <c r="GK5" s="12">
        <v>11</v>
      </c>
      <c r="GL5" s="12">
        <v>12</v>
      </c>
      <c r="GM5" s="12">
        <v>13</v>
      </c>
      <c r="GN5" s="12">
        <v>14</v>
      </c>
      <c r="GO5" s="12">
        <v>15</v>
      </c>
      <c r="GP5" s="12">
        <v>16</v>
      </c>
      <c r="GQ5" s="12">
        <v>17</v>
      </c>
      <c r="GR5" s="12">
        <v>18</v>
      </c>
      <c r="GS5" s="12">
        <v>19</v>
      </c>
      <c r="GT5" s="12">
        <v>20</v>
      </c>
      <c r="GU5" s="12">
        <v>21</v>
      </c>
      <c r="GV5" s="12" t="s">
        <v>6</v>
      </c>
      <c r="GW5" s="12" t="s">
        <v>18</v>
      </c>
      <c r="GX5" s="12">
        <v>1</v>
      </c>
      <c r="GY5" s="12">
        <v>2</v>
      </c>
      <c r="GZ5" s="12">
        <v>3</v>
      </c>
      <c r="HA5" s="12">
        <v>4</v>
      </c>
      <c r="HB5" s="12">
        <v>5</v>
      </c>
      <c r="HC5" s="12">
        <v>6</v>
      </c>
      <c r="HD5" s="12">
        <v>7</v>
      </c>
      <c r="HE5" s="12">
        <v>8</v>
      </c>
      <c r="HF5" s="12">
        <v>9</v>
      </c>
      <c r="HG5" s="12">
        <v>10</v>
      </c>
      <c r="HH5" s="12">
        <v>11</v>
      </c>
      <c r="HI5" s="12">
        <v>12</v>
      </c>
      <c r="HJ5" s="12">
        <v>13</v>
      </c>
      <c r="HK5" s="12">
        <v>14</v>
      </c>
      <c r="HL5" s="12">
        <v>15</v>
      </c>
      <c r="HM5" s="12">
        <v>16</v>
      </c>
      <c r="HN5" s="12">
        <v>17</v>
      </c>
      <c r="HO5" s="12">
        <v>18</v>
      </c>
      <c r="HP5" s="12">
        <v>19</v>
      </c>
      <c r="HQ5" s="12">
        <v>20</v>
      </c>
      <c r="HR5" s="12">
        <v>21</v>
      </c>
      <c r="HS5" s="12" t="s">
        <v>5</v>
      </c>
      <c r="HT5" s="12" t="s">
        <v>17</v>
      </c>
      <c r="HU5" s="12">
        <v>1</v>
      </c>
      <c r="HV5" s="12">
        <v>2</v>
      </c>
      <c r="HW5" s="12">
        <v>3</v>
      </c>
      <c r="HX5" s="12">
        <v>4</v>
      </c>
      <c r="HY5" s="12">
        <v>5</v>
      </c>
      <c r="HZ5" s="12">
        <v>6</v>
      </c>
      <c r="IA5" s="12">
        <v>7</v>
      </c>
      <c r="IB5" s="12">
        <v>8</v>
      </c>
      <c r="IC5" s="12">
        <v>9</v>
      </c>
      <c r="ID5" s="12">
        <v>10</v>
      </c>
      <c r="IE5" s="12">
        <v>11</v>
      </c>
      <c r="IF5" s="12">
        <v>12</v>
      </c>
      <c r="IG5" s="12">
        <v>13</v>
      </c>
      <c r="IH5" s="12">
        <v>14</v>
      </c>
      <c r="II5" s="12">
        <v>15</v>
      </c>
      <c r="IJ5" s="12">
        <v>16</v>
      </c>
      <c r="IK5" s="12">
        <v>17</v>
      </c>
      <c r="IL5" s="12">
        <v>18</v>
      </c>
      <c r="IM5" s="12">
        <v>19</v>
      </c>
      <c r="IN5" s="12">
        <v>20</v>
      </c>
      <c r="IO5" s="12">
        <v>21</v>
      </c>
      <c r="IP5" s="12" t="s">
        <v>5</v>
      </c>
      <c r="IQ5" s="12" t="s">
        <v>17</v>
      </c>
      <c r="IR5" s="13">
        <f>COUNT(FD5:IQ5)</f>
        <v>84</v>
      </c>
      <c r="IS5" s="12" t="s">
        <v>12</v>
      </c>
      <c r="IT5" s="12" t="s">
        <v>13</v>
      </c>
      <c r="IU5" s="16" t="s">
        <v>11</v>
      </c>
      <c r="IV5" s="6"/>
    </row>
    <row r="6" spans="1:256" ht="5.25" customHeight="1" thickBo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31"/>
      <c r="M6" s="14"/>
      <c r="N6" s="5"/>
      <c r="O6" s="15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5"/>
      <c r="DY6" s="5"/>
      <c r="DZ6" s="5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7"/>
      <c r="ES6" s="7"/>
      <c r="ET6" s="7"/>
      <c r="EU6" s="7"/>
      <c r="EV6" s="7"/>
      <c r="EW6" s="6"/>
      <c r="EX6" s="6"/>
      <c r="EY6" s="6"/>
      <c r="EZ6" s="6"/>
      <c r="FA6" s="6"/>
      <c r="FB6" s="6"/>
      <c r="FC6" s="6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3"/>
      <c r="IS6" s="12"/>
      <c r="IT6" s="12"/>
      <c r="IU6" s="16"/>
      <c r="IV6" s="6"/>
    </row>
    <row r="7" spans="1:256" ht="12" customHeight="1">
      <c r="A7" s="72" t="s">
        <v>22</v>
      </c>
      <c r="B7" s="72" t="s">
        <v>0</v>
      </c>
      <c r="C7" s="72" t="s">
        <v>1</v>
      </c>
      <c r="D7" s="72" t="s">
        <v>28</v>
      </c>
      <c r="E7" s="72" t="s">
        <v>25</v>
      </c>
      <c r="F7" s="72" t="s">
        <v>26</v>
      </c>
      <c r="G7" s="72" t="s">
        <v>2</v>
      </c>
      <c r="H7" s="72" t="s">
        <v>3</v>
      </c>
      <c r="I7" s="80"/>
      <c r="J7" s="72" t="s">
        <v>4</v>
      </c>
      <c r="K7" s="80"/>
      <c r="L7" s="81" t="s">
        <v>29</v>
      </c>
      <c r="M7" s="75" t="s">
        <v>14</v>
      </c>
      <c r="N7" s="5"/>
      <c r="O7" s="17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5"/>
      <c r="DY7" s="5"/>
      <c r="DZ7" s="5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7"/>
      <c r="ES7" s="7"/>
      <c r="ET7" s="7"/>
      <c r="EU7" s="7"/>
      <c r="EV7" s="7"/>
      <c r="EW7" s="6"/>
      <c r="EX7" s="6"/>
      <c r="EY7" s="6"/>
      <c r="EZ7" s="7"/>
      <c r="FA7" s="6"/>
      <c r="FB7" s="6"/>
      <c r="FC7" s="6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3"/>
      <c r="IS7" s="12"/>
      <c r="IT7" s="12"/>
      <c r="IU7" s="12"/>
      <c r="IV7" s="6"/>
    </row>
    <row r="8" spans="1:256" ht="9.75" customHeight="1">
      <c r="A8" s="73"/>
      <c r="B8" s="72"/>
      <c r="C8" s="72"/>
      <c r="D8" s="73"/>
      <c r="E8" s="73"/>
      <c r="F8" s="72"/>
      <c r="G8" s="73"/>
      <c r="H8" s="72" t="s">
        <v>11</v>
      </c>
      <c r="I8" s="78" t="s">
        <v>24</v>
      </c>
      <c r="J8" s="72" t="s">
        <v>11</v>
      </c>
      <c r="K8" s="78" t="s">
        <v>24</v>
      </c>
      <c r="L8" s="81"/>
      <c r="M8" s="76"/>
      <c r="N8" s="5"/>
      <c r="O8" s="17"/>
      <c r="P8" s="6"/>
      <c r="Q8" s="6" t="s">
        <v>7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 t="s">
        <v>8</v>
      </c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 t="s">
        <v>9</v>
      </c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 t="s">
        <v>10</v>
      </c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5"/>
      <c r="DY8" s="5"/>
      <c r="DZ8" s="5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7"/>
      <c r="ES8" s="7">
        <v>1</v>
      </c>
      <c r="ET8" s="7">
        <v>2</v>
      </c>
      <c r="EU8" s="7"/>
      <c r="EV8" s="7"/>
      <c r="EW8" s="6"/>
      <c r="EX8" s="6"/>
      <c r="EY8" s="6"/>
      <c r="EZ8" s="6"/>
      <c r="FA8" s="6"/>
      <c r="FB8" s="6"/>
      <c r="FC8" s="6"/>
      <c r="FD8" s="10"/>
      <c r="FE8" s="10"/>
      <c r="FF8" s="10"/>
      <c r="FG8" s="11"/>
      <c r="FH8" s="11"/>
      <c r="FI8" s="11"/>
      <c r="FJ8" s="11"/>
      <c r="FK8" s="12"/>
      <c r="FL8" s="12"/>
      <c r="FM8" s="12"/>
      <c r="FN8" s="12"/>
      <c r="FO8" s="12"/>
      <c r="FP8" s="12" t="s">
        <v>16</v>
      </c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6"/>
    </row>
    <row r="9" spans="1:256" ht="27.75" customHeight="1" thickBot="1">
      <c r="A9" s="73"/>
      <c r="B9" s="72"/>
      <c r="C9" s="72"/>
      <c r="D9" s="73"/>
      <c r="E9" s="73"/>
      <c r="F9" s="72"/>
      <c r="G9" s="73"/>
      <c r="H9" s="73"/>
      <c r="I9" s="79"/>
      <c r="J9" s="73"/>
      <c r="K9" s="79"/>
      <c r="L9" s="81"/>
      <c r="M9" s="77"/>
      <c r="N9" s="5"/>
      <c r="O9" s="18"/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>
        <v>11</v>
      </c>
      <c r="AA9" s="6">
        <v>12</v>
      </c>
      <c r="AB9" s="6">
        <v>13</v>
      </c>
      <c r="AC9" s="6">
        <v>14</v>
      </c>
      <c r="AD9" s="6">
        <v>15</v>
      </c>
      <c r="AE9" s="6">
        <v>16</v>
      </c>
      <c r="AF9" s="6">
        <v>17</v>
      </c>
      <c r="AG9" s="6">
        <v>18</v>
      </c>
      <c r="AH9" s="6">
        <v>19</v>
      </c>
      <c r="AI9" s="6">
        <v>20</v>
      </c>
      <c r="AJ9" s="6">
        <v>21</v>
      </c>
      <c r="AK9" s="6" t="s">
        <v>5</v>
      </c>
      <c r="AL9" s="6"/>
      <c r="AM9" s="6">
        <v>1</v>
      </c>
      <c r="AN9" s="6">
        <v>2</v>
      </c>
      <c r="AO9" s="6">
        <v>3</v>
      </c>
      <c r="AP9" s="6">
        <v>4</v>
      </c>
      <c r="AQ9" s="6">
        <v>5</v>
      </c>
      <c r="AR9" s="6">
        <v>6</v>
      </c>
      <c r="AS9" s="6">
        <v>7</v>
      </c>
      <c r="AT9" s="6">
        <v>8</v>
      </c>
      <c r="AU9" s="6">
        <v>9</v>
      </c>
      <c r="AV9" s="6">
        <v>10</v>
      </c>
      <c r="AW9" s="6">
        <v>11</v>
      </c>
      <c r="AX9" s="6">
        <v>12</v>
      </c>
      <c r="AY9" s="6">
        <v>13</v>
      </c>
      <c r="AZ9" s="6">
        <v>14</v>
      </c>
      <c r="BA9" s="6">
        <v>15</v>
      </c>
      <c r="BB9" s="6">
        <v>16</v>
      </c>
      <c r="BC9" s="6">
        <v>17</v>
      </c>
      <c r="BD9" s="6">
        <v>18</v>
      </c>
      <c r="BE9" s="6">
        <v>19</v>
      </c>
      <c r="BF9" s="6">
        <v>20</v>
      </c>
      <c r="BG9" s="6"/>
      <c r="BH9" s="6" t="s">
        <v>6</v>
      </c>
      <c r="BI9" s="6"/>
      <c r="BJ9" s="6">
        <v>1</v>
      </c>
      <c r="BK9" s="6">
        <v>2</v>
      </c>
      <c r="BL9" s="6">
        <v>3</v>
      </c>
      <c r="BM9" s="6">
        <v>4</v>
      </c>
      <c r="BN9" s="6">
        <v>5</v>
      </c>
      <c r="BO9" s="6">
        <v>6</v>
      </c>
      <c r="BP9" s="6">
        <v>7</v>
      </c>
      <c r="BQ9" s="6">
        <v>8</v>
      </c>
      <c r="BR9" s="6">
        <v>9</v>
      </c>
      <c r="BS9" s="6">
        <v>10</v>
      </c>
      <c r="BT9" s="6">
        <v>11</v>
      </c>
      <c r="BU9" s="6">
        <v>12</v>
      </c>
      <c r="BV9" s="6">
        <v>13</v>
      </c>
      <c r="BW9" s="6">
        <v>14</v>
      </c>
      <c r="BX9" s="6">
        <v>15</v>
      </c>
      <c r="BY9" s="6">
        <v>16</v>
      </c>
      <c r="BZ9" s="6">
        <v>17</v>
      </c>
      <c r="CA9" s="6">
        <v>18</v>
      </c>
      <c r="CB9" s="6">
        <v>19</v>
      </c>
      <c r="CC9" s="6">
        <v>20</v>
      </c>
      <c r="CD9" s="6">
        <v>21</v>
      </c>
      <c r="CE9" s="6">
        <v>22</v>
      </c>
      <c r="CF9" s="6">
        <v>23</v>
      </c>
      <c r="CG9" s="6">
        <v>24</v>
      </c>
      <c r="CH9" s="6">
        <v>25</v>
      </c>
      <c r="CI9" s="6">
        <v>26</v>
      </c>
      <c r="CJ9" s="6">
        <v>27</v>
      </c>
      <c r="CK9" s="6">
        <v>28</v>
      </c>
      <c r="CL9" s="6">
        <v>29</v>
      </c>
      <c r="CM9" s="6">
        <v>30</v>
      </c>
      <c r="CN9" s="6">
        <v>31</v>
      </c>
      <c r="CO9" s="6">
        <v>32</v>
      </c>
      <c r="CP9" s="6">
        <v>33</v>
      </c>
      <c r="CQ9" s="6">
        <v>34</v>
      </c>
      <c r="CR9" s="6">
        <v>35</v>
      </c>
      <c r="CS9" s="6">
        <v>36</v>
      </c>
      <c r="CT9" s="6">
        <v>37</v>
      </c>
      <c r="CU9" s="6">
        <v>38</v>
      </c>
      <c r="CV9" s="6">
        <v>39</v>
      </c>
      <c r="CW9" s="6">
        <v>40</v>
      </c>
      <c r="CX9" s="6"/>
      <c r="CY9" s="6"/>
      <c r="CZ9" s="6"/>
      <c r="DA9" s="6">
        <v>1</v>
      </c>
      <c r="DB9" s="6">
        <v>2</v>
      </c>
      <c r="DC9" s="6">
        <v>3</v>
      </c>
      <c r="DD9" s="6">
        <v>4</v>
      </c>
      <c r="DE9" s="6">
        <v>5</v>
      </c>
      <c r="DF9" s="6">
        <v>6</v>
      </c>
      <c r="DG9" s="6">
        <v>7</v>
      </c>
      <c r="DH9" s="6">
        <v>8</v>
      </c>
      <c r="DI9" s="6">
        <v>9</v>
      </c>
      <c r="DJ9" s="6">
        <v>10</v>
      </c>
      <c r="DK9" s="6">
        <v>11</v>
      </c>
      <c r="DL9" s="6">
        <v>12</v>
      </c>
      <c r="DM9" s="6">
        <v>13</v>
      </c>
      <c r="DN9" s="6">
        <v>14</v>
      </c>
      <c r="DO9" s="6">
        <v>15</v>
      </c>
      <c r="DP9" s="6">
        <v>16</v>
      </c>
      <c r="DQ9" s="6">
        <v>17</v>
      </c>
      <c r="DR9" s="6">
        <v>18</v>
      </c>
      <c r="DS9" s="6">
        <v>19</v>
      </c>
      <c r="DT9" s="6">
        <v>20</v>
      </c>
      <c r="DU9" s="6">
        <v>21</v>
      </c>
      <c r="DV9" s="6">
        <v>22</v>
      </c>
      <c r="DW9" s="6">
        <v>23</v>
      </c>
      <c r="DX9" s="6">
        <v>24</v>
      </c>
      <c r="DY9" s="6">
        <v>25</v>
      </c>
      <c r="DZ9" s="6">
        <v>26</v>
      </c>
      <c r="EA9" s="6">
        <v>27</v>
      </c>
      <c r="EB9" s="6">
        <v>28</v>
      </c>
      <c r="EC9" s="6">
        <v>29</v>
      </c>
      <c r="ED9" s="6">
        <v>30</v>
      </c>
      <c r="EE9" s="6">
        <v>31</v>
      </c>
      <c r="EF9" s="6">
        <v>32</v>
      </c>
      <c r="EG9" s="6">
        <v>33</v>
      </c>
      <c r="EH9" s="6">
        <v>34</v>
      </c>
      <c r="EI9" s="6">
        <v>35</v>
      </c>
      <c r="EJ9" s="6">
        <v>36</v>
      </c>
      <c r="EK9" s="6">
        <v>37</v>
      </c>
      <c r="EL9" s="6">
        <v>38</v>
      </c>
      <c r="EM9" s="6">
        <v>39</v>
      </c>
      <c r="EN9" s="6">
        <v>40</v>
      </c>
      <c r="EO9" s="6"/>
      <c r="EP9" s="6"/>
      <c r="EQ9" s="6"/>
      <c r="ER9" s="7"/>
      <c r="ES9" s="7"/>
      <c r="ET9" s="7"/>
      <c r="EU9" s="7"/>
      <c r="EV9" s="7" t="s">
        <v>15</v>
      </c>
      <c r="EW9" s="6" t="s">
        <v>12</v>
      </c>
      <c r="EX9" s="6" t="s">
        <v>13</v>
      </c>
      <c r="EY9" s="19" t="s">
        <v>11</v>
      </c>
      <c r="EZ9" s="6"/>
      <c r="FA9" s="6" t="s">
        <v>20</v>
      </c>
      <c r="FB9" s="6" t="s">
        <v>21</v>
      </c>
      <c r="FC9" s="6"/>
      <c r="FD9" s="12"/>
      <c r="FE9" s="12" t="s">
        <v>7</v>
      </c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 t="s">
        <v>8</v>
      </c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 t="s">
        <v>9</v>
      </c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 t="s">
        <v>10</v>
      </c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3"/>
      <c r="IS9" s="12"/>
      <c r="IT9" s="12"/>
      <c r="IU9" s="12"/>
      <c r="IV9" s="12"/>
    </row>
    <row r="10" spans="1:256" s="3" customFormat="1" ht="15.75" customHeight="1">
      <c r="A10" s="53">
        <v>1</v>
      </c>
      <c r="B10" s="41">
        <v>38</v>
      </c>
      <c r="C10" s="46" t="s">
        <v>198</v>
      </c>
      <c r="D10" s="41" t="s">
        <v>32</v>
      </c>
      <c r="E10" s="46" t="s">
        <v>44</v>
      </c>
      <c r="F10" s="49" t="s">
        <v>30</v>
      </c>
      <c r="G10" s="41" t="s">
        <v>40</v>
      </c>
      <c r="H10" s="41">
        <v>1</v>
      </c>
      <c r="I10" s="27">
        <v>25</v>
      </c>
      <c r="J10" s="41">
        <v>1</v>
      </c>
      <c r="K10" s="27">
        <v>25</v>
      </c>
      <c r="L10" s="42">
        <v>50</v>
      </c>
      <c r="M10" s="20" t="e">
        <f>#REF!+#REF!</f>
        <v>#REF!</v>
      </c>
      <c r="N10" s="21"/>
      <c r="O10" s="22"/>
      <c r="P10" s="21">
        <f>IF(H10=1,25,0)</f>
        <v>25</v>
      </c>
      <c r="Q10" s="21">
        <f>IF(H10=2,22,0)</f>
        <v>0</v>
      </c>
      <c r="R10" s="21">
        <f>IF(H10=3,20,0)</f>
        <v>0</v>
      </c>
      <c r="S10" s="21">
        <f>IF(H10=4,18,0)</f>
        <v>0</v>
      </c>
      <c r="T10" s="21">
        <f>IF(H10=5,16,0)</f>
        <v>0</v>
      </c>
      <c r="U10" s="21">
        <f>IF(H10=6,15,0)</f>
        <v>0</v>
      </c>
      <c r="V10" s="21">
        <f>IF(H10=7,14,0)</f>
        <v>0</v>
      </c>
      <c r="W10" s="21">
        <f>IF(H10=8,13,0)</f>
        <v>0</v>
      </c>
      <c r="X10" s="21">
        <f>IF(H10=9,12,0)</f>
        <v>0</v>
      </c>
      <c r="Y10" s="21">
        <f>IF(H10=10,11,0)</f>
        <v>0</v>
      </c>
      <c r="Z10" s="21">
        <f>IF(H10=11,10,0)</f>
        <v>0</v>
      </c>
      <c r="AA10" s="21">
        <f>IF(H10=12,9,0)</f>
        <v>0</v>
      </c>
      <c r="AB10" s="21">
        <f>IF(H10=13,8,0)</f>
        <v>0</v>
      </c>
      <c r="AC10" s="21">
        <f>IF(H10=14,7,0)</f>
        <v>0</v>
      </c>
      <c r="AD10" s="21">
        <f>IF(H10=15,6,0)</f>
        <v>0</v>
      </c>
      <c r="AE10" s="21">
        <f>IF(H10=16,5,0)</f>
        <v>0</v>
      </c>
      <c r="AF10" s="21">
        <f>IF(H10=17,4,0)</f>
        <v>0</v>
      </c>
      <c r="AG10" s="21">
        <f>IF(H10=18,3,0)</f>
        <v>0</v>
      </c>
      <c r="AH10" s="21">
        <f>IF(H10=19,2,0)</f>
        <v>0</v>
      </c>
      <c r="AI10" s="21">
        <f>IF(H10=20,1,0)</f>
        <v>0</v>
      </c>
      <c r="AJ10" s="21">
        <f>IF(H10&gt;20,0,0)</f>
        <v>0</v>
      </c>
      <c r="AK10" s="21">
        <f>IF(H10="сх",0,0)</f>
        <v>0</v>
      </c>
      <c r="AL10" s="21">
        <f>SUM(P10:AJ10)</f>
        <v>25</v>
      </c>
      <c r="AM10" s="21">
        <f>IF(J10=1,25,0)</f>
        <v>25</v>
      </c>
      <c r="AN10" s="21">
        <f>IF(J10=2,22,0)</f>
        <v>0</v>
      </c>
      <c r="AO10" s="21">
        <f>IF(J10=3,20,0)</f>
        <v>0</v>
      </c>
      <c r="AP10" s="21">
        <f>IF(J10=4,18,0)</f>
        <v>0</v>
      </c>
      <c r="AQ10" s="21">
        <f>IF(J10=5,16,0)</f>
        <v>0</v>
      </c>
      <c r="AR10" s="21">
        <f>IF(J10=6,15,0)</f>
        <v>0</v>
      </c>
      <c r="AS10" s="21">
        <f>IF(J10=7,14,0)</f>
        <v>0</v>
      </c>
      <c r="AT10" s="21">
        <f>IF(J10=8,13,0)</f>
        <v>0</v>
      </c>
      <c r="AU10" s="21">
        <f>IF(J10=9,12,0)</f>
        <v>0</v>
      </c>
      <c r="AV10" s="21">
        <f>IF(J10=10,11,0)</f>
        <v>0</v>
      </c>
      <c r="AW10" s="21">
        <f>IF(J10=11,10,0)</f>
        <v>0</v>
      </c>
      <c r="AX10" s="21">
        <f>IF(J10=12,9,0)</f>
        <v>0</v>
      </c>
      <c r="AY10" s="21">
        <f>IF(J10=13,8,0)</f>
        <v>0</v>
      </c>
      <c r="AZ10" s="21">
        <f>IF(J10=14,7,0)</f>
        <v>0</v>
      </c>
      <c r="BA10" s="21">
        <f>IF(J10=15,6,0)</f>
        <v>0</v>
      </c>
      <c r="BB10" s="21">
        <f>IF(J10=16,5,0)</f>
        <v>0</v>
      </c>
      <c r="BC10" s="21">
        <f>IF(J10=17,4,0)</f>
        <v>0</v>
      </c>
      <c r="BD10" s="21">
        <f>IF(J10=18,3,0)</f>
        <v>0</v>
      </c>
      <c r="BE10" s="21">
        <f>IF(J10=19,2,0)</f>
        <v>0</v>
      </c>
      <c r="BF10" s="21">
        <f>IF(J10=20,1,0)</f>
        <v>0</v>
      </c>
      <c r="BG10" s="21">
        <f>IF(J10&gt;20,0,0)</f>
        <v>0</v>
      </c>
      <c r="BH10" s="21">
        <f>IF(J10="сх",0,0)</f>
        <v>0</v>
      </c>
      <c r="BI10" s="21">
        <f>SUM(AM10:BG10)</f>
        <v>25</v>
      </c>
      <c r="BJ10" s="21">
        <f>IF(H10=1,45,0)</f>
        <v>45</v>
      </c>
      <c r="BK10" s="21">
        <f>IF(H10=2,42,0)</f>
        <v>0</v>
      </c>
      <c r="BL10" s="21">
        <f>IF(H10=3,40,0)</f>
        <v>0</v>
      </c>
      <c r="BM10" s="21">
        <f>IF(H10=4,38,0)</f>
        <v>0</v>
      </c>
      <c r="BN10" s="21">
        <f>IF(H10=5,36,0)</f>
        <v>0</v>
      </c>
      <c r="BO10" s="21">
        <f>IF(H10=6,35,0)</f>
        <v>0</v>
      </c>
      <c r="BP10" s="21">
        <f>IF(H10=7,34,0)</f>
        <v>0</v>
      </c>
      <c r="BQ10" s="21">
        <f>IF(H10=8,33,0)</f>
        <v>0</v>
      </c>
      <c r="BR10" s="21">
        <f>IF(H10=9,32,0)</f>
        <v>0</v>
      </c>
      <c r="BS10" s="21">
        <f>IF(H10=10,31,0)</f>
        <v>0</v>
      </c>
      <c r="BT10" s="21">
        <f>IF(H10=11,30,0)</f>
        <v>0</v>
      </c>
      <c r="BU10" s="21">
        <f>IF(H10=12,29,0)</f>
        <v>0</v>
      </c>
      <c r="BV10" s="21">
        <f>IF(H10=13,28,0)</f>
        <v>0</v>
      </c>
      <c r="BW10" s="21">
        <f>IF(H10=14,27,0)</f>
        <v>0</v>
      </c>
      <c r="BX10" s="21">
        <f>IF(H10=15,26,0)</f>
        <v>0</v>
      </c>
      <c r="BY10" s="21">
        <f>IF(H10=16,25,0)</f>
        <v>0</v>
      </c>
      <c r="BZ10" s="21">
        <f>IF(H10=17,24,0)</f>
        <v>0</v>
      </c>
      <c r="CA10" s="21">
        <f>IF(H10=18,23,0)</f>
        <v>0</v>
      </c>
      <c r="CB10" s="21">
        <f>IF(H10=19,22,0)</f>
        <v>0</v>
      </c>
      <c r="CC10" s="21">
        <f>IF(H10=20,21,0)</f>
        <v>0</v>
      </c>
      <c r="CD10" s="21">
        <f>IF(H10=21,20,0)</f>
        <v>0</v>
      </c>
      <c r="CE10" s="21">
        <f>IF(H10=22,19,0)</f>
        <v>0</v>
      </c>
      <c r="CF10" s="21">
        <f>IF(H10=23,18,0)</f>
        <v>0</v>
      </c>
      <c r="CG10" s="21">
        <f>IF(H10=24,17,0)</f>
        <v>0</v>
      </c>
      <c r="CH10" s="21">
        <f>IF(H10=25,16,0)</f>
        <v>0</v>
      </c>
      <c r="CI10" s="21">
        <f>IF(H10=26,15,0)</f>
        <v>0</v>
      </c>
      <c r="CJ10" s="21">
        <f>IF(H10=27,14,0)</f>
        <v>0</v>
      </c>
      <c r="CK10" s="21">
        <f>IF(H10=28,13,0)</f>
        <v>0</v>
      </c>
      <c r="CL10" s="21">
        <f>IF(H10=29,12,0)</f>
        <v>0</v>
      </c>
      <c r="CM10" s="21">
        <f>IF(H10=30,11,0)</f>
        <v>0</v>
      </c>
      <c r="CN10" s="21">
        <f>IF(H10=31,10,0)</f>
        <v>0</v>
      </c>
      <c r="CO10" s="21">
        <f>IF(H10=32,9,0)</f>
        <v>0</v>
      </c>
      <c r="CP10" s="21">
        <f>IF(H10=33,8,0)</f>
        <v>0</v>
      </c>
      <c r="CQ10" s="21">
        <f>IF(H10=34,7,0)</f>
        <v>0</v>
      </c>
      <c r="CR10" s="21">
        <f>IF(H10=35,6,0)</f>
        <v>0</v>
      </c>
      <c r="CS10" s="21">
        <f>IF(H10=36,5,0)</f>
        <v>0</v>
      </c>
      <c r="CT10" s="21">
        <f>IF(H10=37,4,0)</f>
        <v>0</v>
      </c>
      <c r="CU10" s="21">
        <f>IF(H10=38,3,0)</f>
        <v>0</v>
      </c>
      <c r="CV10" s="21">
        <f>IF(H10=39,2,0)</f>
        <v>0</v>
      </c>
      <c r="CW10" s="21">
        <f>IF(H10=40,1,0)</f>
        <v>0</v>
      </c>
      <c r="CX10" s="21">
        <f>IF(H10&gt;40,0,0)</f>
        <v>0</v>
      </c>
      <c r="CY10" s="21">
        <f>IF(H10="сх",0,0)</f>
        <v>0</v>
      </c>
      <c r="CZ10" s="21">
        <f>SUM(BJ10:CY10)</f>
        <v>45</v>
      </c>
      <c r="DA10" s="21">
        <f>IF(J10=1,45,0)</f>
        <v>45</v>
      </c>
      <c r="DB10" s="21">
        <f>IF(J10=2,42,0)</f>
        <v>0</v>
      </c>
      <c r="DC10" s="21">
        <f>IF(J10=3,40,0)</f>
        <v>0</v>
      </c>
      <c r="DD10" s="21">
        <f>IF(J10=4,38,0)</f>
        <v>0</v>
      </c>
      <c r="DE10" s="21">
        <f>IF(J10=5,36,0)</f>
        <v>0</v>
      </c>
      <c r="DF10" s="21">
        <f>IF(J10=6,35,0)</f>
        <v>0</v>
      </c>
      <c r="DG10" s="21">
        <f>IF(J10=7,34,0)</f>
        <v>0</v>
      </c>
      <c r="DH10" s="21">
        <f>IF(J10=8,33,0)</f>
        <v>0</v>
      </c>
      <c r="DI10" s="21">
        <f>IF(J10=9,32,0)</f>
        <v>0</v>
      </c>
      <c r="DJ10" s="21">
        <f>IF(J10=10,31,0)</f>
        <v>0</v>
      </c>
      <c r="DK10" s="21">
        <f>IF(J10=11,30,0)</f>
        <v>0</v>
      </c>
      <c r="DL10" s="21">
        <f>IF(J10=12,29,0)</f>
        <v>0</v>
      </c>
      <c r="DM10" s="21">
        <f>IF(J10=13,28,0)</f>
        <v>0</v>
      </c>
      <c r="DN10" s="21">
        <f>IF(J10=14,27,0)</f>
        <v>0</v>
      </c>
      <c r="DO10" s="21">
        <f>IF(J10=15,26,0)</f>
        <v>0</v>
      </c>
      <c r="DP10" s="21">
        <f>IF(J10=16,25,0)</f>
        <v>0</v>
      </c>
      <c r="DQ10" s="21">
        <f>IF(J10=17,24,0)</f>
        <v>0</v>
      </c>
      <c r="DR10" s="21">
        <f>IF(J10=18,23,0)</f>
        <v>0</v>
      </c>
      <c r="DS10" s="21">
        <f>IF(J10=19,22,0)</f>
        <v>0</v>
      </c>
      <c r="DT10" s="21">
        <f>IF(J10=20,21,0)</f>
        <v>0</v>
      </c>
      <c r="DU10" s="21">
        <f>IF(J10=21,20,0)</f>
        <v>0</v>
      </c>
      <c r="DV10" s="21">
        <f>IF(J10=22,19,0)</f>
        <v>0</v>
      </c>
      <c r="DW10" s="21">
        <f>IF(J10=23,18,0)</f>
        <v>0</v>
      </c>
      <c r="DX10" s="21">
        <f>IF(J10=24,17,0)</f>
        <v>0</v>
      </c>
      <c r="DY10" s="21">
        <f>IF(J10=25,16,0)</f>
        <v>0</v>
      </c>
      <c r="DZ10" s="21">
        <f>IF(J10=26,15,0)</f>
        <v>0</v>
      </c>
      <c r="EA10" s="21">
        <f>IF(J10=27,14,0)</f>
        <v>0</v>
      </c>
      <c r="EB10" s="21">
        <f>IF(J10=28,13,0)</f>
        <v>0</v>
      </c>
      <c r="EC10" s="21">
        <f>IF(J10=29,12,0)</f>
        <v>0</v>
      </c>
      <c r="ED10" s="21">
        <f>IF(J10=30,11,0)</f>
        <v>0</v>
      </c>
      <c r="EE10" s="21">
        <f>IF(J10=31,10,0)</f>
        <v>0</v>
      </c>
      <c r="EF10" s="21">
        <f>IF(J10=32,9,0)</f>
        <v>0</v>
      </c>
      <c r="EG10" s="21">
        <f>IF(J10=33,8,0)</f>
        <v>0</v>
      </c>
      <c r="EH10" s="21">
        <f>IF(J10=34,7,0)</f>
        <v>0</v>
      </c>
      <c r="EI10" s="21">
        <f>IF(J10=35,6,0)</f>
        <v>0</v>
      </c>
      <c r="EJ10" s="21">
        <f>IF(J10=36,5,0)</f>
        <v>0</v>
      </c>
      <c r="EK10" s="21">
        <f>IF(J10=37,4,0)</f>
        <v>0</v>
      </c>
      <c r="EL10" s="21">
        <f>IF(J10=38,3,0)</f>
        <v>0</v>
      </c>
      <c r="EM10" s="21">
        <f>IF(J10=39,2,0)</f>
        <v>0</v>
      </c>
      <c r="EN10" s="21">
        <f>IF(J10=40,1,0)</f>
        <v>0</v>
      </c>
      <c r="EO10" s="21">
        <f>IF(J10&gt;20,0,0)</f>
        <v>0</v>
      </c>
      <c r="EP10" s="21">
        <f>IF(J10="сх",0,0)</f>
        <v>0</v>
      </c>
      <c r="EQ10" s="21">
        <f>SUM(DA10:EP10)</f>
        <v>45</v>
      </c>
      <c r="ER10" s="21"/>
      <c r="ES10" s="21">
        <f>IF(H10="сх","ноль",IF(H10&gt;0,H10,"Ноль"))</f>
        <v>1</v>
      </c>
      <c r="ET10" s="21">
        <f>IF(J10="сх","ноль",IF(J10&gt;0,J10,"Ноль"))</f>
        <v>1</v>
      </c>
      <c r="EU10" s="21"/>
      <c r="EV10" s="21">
        <f>MIN(ES10,ET10)</f>
        <v>1</v>
      </c>
      <c r="EW10" s="21" t="e">
        <f>IF(L10=#REF!,IF(J10&gt;#REF!,2,1),1)</f>
        <v>#REF!</v>
      </c>
      <c r="EX10" s="21"/>
      <c r="EY10" s="21" t="e">
        <f>IF(L10&lt;#REF!,"СТОП",EW10+EX10)</f>
        <v>#REF!</v>
      </c>
      <c r="EZ10" s="21"/>
      <c r="FA10" s="21">
        <v>1</v>
      </c>
      <c r="FB10" s="21">
        <v>2</v>
      </c>
      <c r="FC10" s="21"/>
      <c r="FD10" s="23">
        <f>IF(H10=1,25,0)</f>
        <v>25</v>
      </c>
      <c r="FE10" s="23">
        <f>IF(H10=2,22,0)</f>
        <v>0</v>
      </c>
      <c r="FF10" s="23">
        <f>IF(H10=3,20,0)</f>
        <v>0</v>
      </c>
      <c r="FG10" s="23">
        <f>IF(H10=4,18,0)</f>
        <v>0</v>
      </c>
      <c r="FH10" s="23">
        <f>IF(H10=5,16,0)</f>
        <v>0</v>
      </c>
      <c r="FI10" s="23">
        <f>IF(H10=6,15,0)</f>
        <v>0</v>
      </c>
      <c r="FJ10" s="23">
        <f>IF(H10=7,14,0)</f>
        <v>0</v>
      </c>
      <c r="FK10" s="23">
        <f>IF(H10=8,13,0)</f>
        <v>0</v>
      </c>
      <c r="FL10" s="23">
        <f>IF(H10=9,12,0)</f>
        <v>0</v>
      </c>
      <c r="FM10" s="23">
        <f>IF(H10=10,11,0)</f>
        <v>0</v>
      </c>
      <c r="FN10" s="23">
        <f>IF(H10=11,10,0)</f>
        <v>0</v>
      </c>
      <c r="FO10" s="23">
        <f>IF(H10=12,9,0)</f>
        <v>0</v>
      </c>
      <c r="FP10" s="23">
        <f>IF(H10=13,8,0)</f>
        <v>0</v>
      </c>
      <c r="FQ10" s="23">
        <f>IF(H10=14,7,0)</f>
        <v>0</v>
      </c>
      <c r="FR10" s="23">
        <f>IF(H10=15,6,0)</f>
        <v>0</v>
      </c>
      <c r="FS10" s="23">
        <f>IF(H10=16,5,0)</f>
        <v>0</v>
      </c>
      <c r="FT10" s="23">
        <f>IF(H10=17,4,0)</f>
        <v>0</v>
      </c>
      <c r="FU10" s="23">
        <f>IF(H10=18,3,0)</f>
        <v>0</v>
      </c>
      <c r="FV10" s="23">
        <f>IF(H10=19,2,0)</f>
        <v>0</v>
      </c>
      <c r="FW10" s="23">
        <f>IF(H10=20,1,0)</f>
        <v>0</v>
      </c>
      <c r="FX10" s="23">
        <f>IF(H10&gt;20,0,0)</f>
        <v>0</v>
      </c>
      <c r="FY10" s="23">
        <f>IF(H10="сх",0,0)</f>
        <v>0</v>
      </c>
      <c r="FZ10" s="23">
        <f>SUM(FD10:FY10)</f>
        <v>25</v>
      </c>
      <c r="GA10" s="23">
        <f>IF(J10=1,25,0)</f>
        <v>25</v>
      </c>
      <c r="GB10" s="23">
        <f>IF(J10=2,22,0)</f>
        <v>0</v>
      </c>
      <c r="GC10" s="23">
        <f>IF(J10=3,20,0)</f>
        <v>0</v>
      </c>
      <c r="GD10" s="23">
        <f>IF(J10=4,18,0)</f>
        <v>0</v>
      </c>
      <c r="GE10" s="23">
        <f>IF(J10=5,16,0)</f>
        <v>0</v>
      </c>
      <c r="GF10" s="23">
        <f>IF(J10=6,15,0)</f>
        <v>0</v>
      </c>
      <c r="GG10" s="23">
        <f>IF(J10=7,14,0)</f>
        <v>0</v>
      </c>
      <c r="GH10" s="23">
        <f>IF(J10=8,13,0)</f>
        <v>0</v>
      </c>
      <c r="GI10" s="23">
        <f>IF(J10=9,12,0)</f>
        <v>0</v>
      </c>
      <c r="GJ10" s="23">
        <f>IF(J10=10,11,0)</f>
        <v>0</v>
      </c>
      <c r="GK10" s="23">
        <f>IF(J10=11,10,0)</f>
        <v>0</v>
      </c>
      <c r="GL10" s="23">
        <f>IF(J10=12,9,0)</f>
        <v>0</v>
      </c>
      <c r="GM10" s="23">
        <f>IF(J10=13,8,0)</f>
        <v>0</v>
      </c>
      <c r="GN10" s="23">
        <f>IF(J10=14,7,0)</f>
        <v>0</v>
      </c>
      <c r="GO10" s="23">
        <f>IF(J10=15,6,0)</f>
        <v>0</v>
      </c>
      <c r="GP10" s="23">
        <f>IF(J10=16,5,0)</f>
        <v>0</v>
      </c>
      <c r="GQ10" s="23">
        <f>IF(J10=17,4,0)</f>
        <v>0</v>
      </c>
      <c r="GR10" s="23">
        <f>IF(J10=18,3,0)</f>
        <v>0</v>
      </c>
      <c r="GS10" s="23">
        <f>IF(J10=19,2,0)</f>
        <v>0</v>
      </c>
      <c r="GT10" s="23">
        <f>IF(J10=20,1,0)</f>
        <v>0</v>
      </c>
      <c r="GU10" s="23">
        <f>IF(J10&gt;20,0,0)</f>
        <v>0</v>
      </c>
      <c r="GV10" s="23">
        <f>IF(J10="сх",0,0)</f>
        <v>0</v>
      </c>
      <c r="GW10" s="23">
        <f>SUM(GA10:GV10)</f>
        <v>25</v>
      </c>
      <c r="GX10" s="23">
        <f>IF(H10=1,100,0)</f>
        <v>100</v>
      </c>
      <c r="GY10" s="23">
        <f>IF(H10=2,98,0)</f>
        <v>0</v>
      </c>
      <c r="GZ10" s="23">
        <f>IF(H10=3,95,0)</f>
        <v>0</v>
      </c>
      <c r="HA10" s="23">
        <f>IF(H10=4,93,0)</f>
        <v>0</v>
      </c>
      <c r="HB10" s="23">
        <f>IF(H10=5,90,0)</f>
        <v>0</v>
      </c>
      <c r="HC10" s="23">
        <f>IF(H10=6,88,0)</f>
        <v>0</v>
      </c>
      <c r="HD10" s="23">
        <f>IF(H10=7,85,0)</f>
        <v>0</v>
      </c>
      <c r="HE10" s="23">
        <f>IF(H10=8,83,0)</f>
        <v>0</v>
      </c>
      <c r="HF10" s="23">
        <f>IF(H10=9,80,0)</f>
        <v>0</v>
      </c>
      <c r="HG10" s="23">
        <f>IF(H10=10,78,0)</f>
        <v>0</v>
      </c>
      <c r="HH10" s="23">
        <f>IF(H10=11,75,0)</f>
        <v>0</v>
      </c>
      <c r="HI10" s="23">
        <f>IF(H10=12,73,0)</f>
        <v>0</v>
      </c>
      <c r="HJ10" s="23">
        <f>IF(H10=13,70,0)</f>
        <v>0</v>
      </c>
      <c r="HK10" s="23">
        <f>IF(H10=14,68,0)</f>
        <v>0</v>
      </c>
      <c r="HL10" s="23">
        <f>IF(H10=15,65,0)</f>
        <v>0</v>
      </c>
      <c r="HM10" s="23">
        <f>IF(H10=16,63,0)</f>
        <v>0</v>
      </c>
      <c r="HN10" s="23">
        <f>IF(H10=17,60,0)</f>
        <v>0</v>
      </c>
      <c r="HO10" s="23">
        <f>IF(H10=18,58,0)</f>
        <v>0</v>
      </c>
      <c r="HP10" s="23">
        <f>IF(H10=19,55,0)</f>
        <v>0</v>
      </c>
      <c r="HQ10" s="23">
        <f>IF(H10=20,53,0)</f>
        <v>0</v>
      </c>
      <c r="HR10" s="23">
        <f>IF(H10&gt;20,0,0)</f>
        <v>0</v>
      </c>
      <c r="HS10" s="23">
        <f>IF(H10="сх",0,0)</f>
        <v>0</v>
      </c>
      <c r="HT10" s="23">
        <f>SUM(GX10:HS10)</f>
        <v>100</v>
      </c>
      <c r="HU10" s="23">
        <f>IF(J10=1,100,0)</f>
        <v>100</v>
      </c>
      <c r="HV10" s="23">
        <f>IF(J10=2,98,0)</f>
        <v>0</v>
      </c>
      <c r="HW10" s="23">
        <f>IF(J10=3,95,0)</f>
        <v>0</v>
      </c>
      <c r="HX10" s="23">
        <f>IF(J10=4,93,0)</f>
        <v>0</v>
      </c>
      <c r="HY10" s="23">
        <f>IF(J10=5,90,0)</f>
        <v>0</v>
      </c>
      <c r="HZ10" s="23">
        <f>IF(J10=6,88,0)</f>
        <v>0</v>
      </c>
      <c r="IA10" s="23">
        <f>IF(J10=7,85,0)</f>
        <v>0</v>
      </c>
      <c r="IB10" s="23">
        <f>IF(J10=8,83,0)</f>
        <v>0</v>
      </c>
      <c r="IC10" s="23">
        <f>IF(J10=9,80,0)</f>
        <v>0</v>
      </c>
      <c r="ID10" s="23">
        <f>IF(J10=10,78,0)</f>
        <v>0</v>
      </c>
      <c r="IE10" s="23">
        <f>IF(J10=11,75,0)</f>
        <v>0</v>
      </c>
      <c r="IF10" s="23">
        <f>IF(J10=12,73,0)</f>
        <v>0</v>
      </c>
      <c r="IG10" s="23">
        <f>IF(J10=13,70,0)</f>
        <v>0</v>
      </c>
      <c r="IH10" s="23">
        <f>IF(J10=14,68,0)</f>
        <v>0</v>
      </c>
      <c r="II10" s="23">
        <f>IF(J10=15,65,0)</f>
        <v>0</v>
      </c>
      <c r="IJ10" s="23">
        <f>IF(J10=16,63,0)</f>
        <v>0</v>
      </c>
      <c r="IK10" s="23">
        <f>IF(J10=17,60,0)</f>
        <v>0</v>
      </c>
      <c r="IL10" s="23">
        <f>IF(J10=18,58,0)</f>
        <v>0</v>
      </c>
      <c r="IM10" s="23">
        <f>IF(J10=19,55,0)</f>
        <v>0</v>
      </c>
      <c r="IN10" s="23">
        <f>IF(J10=20,53,0)</f>
        <v>0</v>
      </c>
      <c r="IO10" s="23">
        <f>IF(J10&gt;20,0,0)</f>
        <v>0</v>
      </c>
      <c r="IP10" s="23">
        <f>IF(J10="сх",0,0)</f>
        <v>0</v>
      </c>
      <c r="IQ10" s="23">
        <f>SUM(HU10:IP10)</f>
        <v>100</v>
      </c>
      <c r="IR10" s="23"/>
      <c r="IS10" s="23" t="e">
        <f>IF(#REF!=#REF!,IF(#REF!&gt;#REF!,2,1),1)</f>
        <v>#REF!</v>
      </c>
      <c r="IT10" s="23"/>
      <c r="IU10" s="23" t="e">
        <f>IS10+IT10</f>
        <v>#REF!</v>
      </c>
      <c r="IV10" s="23"/>
    </row>
    <row r="11" spans="1:256" s="3" customFormat="1" ht="15.75" customHeight="1">
      <c r="A11" s="53">
        <v>2</v>
      </c>
      <c r="B11" s="41">
        <v>31</v>
      </c>
      <c r="C11" s="47" t="s">
        <v>127</v>
      </c>
      <c r="D11" s="41" t="s">
        <v>32</v>
      </c>
      <c r="E11" s="46" t="s">
        <v>207</v>
      </c>
      <c r="F11" s="49" t="s">
        <v>30</v>
      </c>
      <c r="G11" s="48" t="s">
        <v>40</v>
      </c>
      <c r="H11" s="41">
        <v>2</v>
      </c>
      <c r="I11" s="27">
        <v>22</v>
      </c>
      <c r="J11" s="41">
        <v>2</v>
      </c>
      <c r="K11" s="27">
        <v>22</v>
      </c>
      <c r="L11" s="42">
        <v>44</v>
      </c>
      <c r="M11" s="20"/>
      <c r="N11" s="21"/>
      <c r="O11" s="22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s="3" customFormat="1" ht="15.75" customHeight="1">
      <c r="A12" s="53">
        <v>3</v>
      </c>
      <c r="B12" s="41">
        <v>1</v>
      </c>
      <c r="C12" s="46" t="s">
        <v>33</v>
      </c>
      <c r="D12" s="41" t="s">
        <v>34</v>
      </c>
      <c r="E12" s="46" t="s">
        <v>44</v>
      </c>
      <c r="F12" s="49" t="s">
        <v>30</v>
      </c>
      <c r="G12" s="41" t="s">
        <v>40</v>
      </c>
      <c r="H12" s="41">
        <v>3</v>
      </c>
      <c r="I12" s="27">
        <v>20</v>
      </c>
      <c r="J12" s="41">
        <v>3</v>
      </c>
      <c r="K12" s="27">
        <v>20</v>
      </c>
      <c r="L12" s="42">
        <v>40</v>
      </c>
      <c r="M12" s="20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s="3" customFormat="1" ht="15.75" customHeight="1">
      <c r="A13" s="53">
        <v>4</v>
      </c>
      <c r="B13" s="41">
        <v>111</v>
      </c>
      <c r="C13" s="46" t="s">
        <v>90</v>
      </c>
      <c r="D13" s="41" t="s">
        <v>32</v>
      </c>
      <c r="E13" s="46" t="s">
        <v>46</v>
      </c>
      <c r="F13" s="49" t="s">
        <v>30</v>
      </c>
      <c r="G13" s="48" t="s">
        <v>43</v>
      </c>
      <c r="H13" s="41">
        <v>4</v>
      </c>
      <c r="I13" s="27">
        <v>18</v>
      </c>
      <c r="J13" s="41">
        <v>4</v>
      </c>
      <c r="K13" s="27">
        <v>18</v>
      </c>
      <c r="L13" s="42">
        <v>36</v>
      </c>
      <c r="M13" s="40"/>
      <c r="N13" s="21"/>
      <c r="O13" s="22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s="3" customFormat="1" ht="15.75" customHeight="1">
      <c r="A14" s="53">
        <v>5</v>
      </c>
      <c r="B14" s="41">
        <v>23</v>
      </c>
      <c r="C14" s="46" t="s">
        <v>120</v>
      </c>
      <c r="D14" s="41" t="s">
        <v>31</v>
      </c>
      <c r="E14" s="46" t="s">
        <v>50</v>
      </c>
      <c r="F14" s="49" t="s">
        <v>30</v>
      </c>
      <c r="G14" s="48" t="s">
        <v>39</v>
      </c>
      <c r="H14" s="41">
        <v>7</v>
      </c>
      <c r="I14" s="27">
        <v>14</v>
      </c>
      <c r="J14" s="41">
        <v>5</v>
      </c>
      <c r="K14" s="27">
        <v>16</v>
      </c>
      <c r="L14" s="42">
        <v>30</v>
      </c>
      <c r="M14" s="20"/>
      <c r="N14" s="21"/>
      <c r="O14" s="22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1"/>
      <c r="IS14" s="21"/>
      <c r="IT14" s="21"/>
      <c r="IU14" s="21"/>
      <c r="IV14" s="23"/>
    </row>
    <row r="15" spans="1:12" ht="15.75" customHeight="1">
      <c r="A15" s="53">
        <v>6</v>
      </c>
      <c r="B15" s="41">
        <v>13</v>
      </c>
      <c r="C15" s="46" t="s">
        <v>265</v>
      </c>
      <c r="D15" s="41" t="s">
        <v>31</v>
      </c>
      <c r="E15" s="46" t="s">
        <v>50</v>
      </c>
      <c r="F15" s="49" t="s">
        <v>30</v>
      </c>
      <c r="G15" s="48" t="s">
        <v>43</v>
      </c>
      <c r="H15" s="41">
        <v>5</v>
      </c>
      <c r="I15" s="27">
        <v>16</v>
      </c>
      <c r="J15" s="41">
        <v>7</v>
      </c>
      <c r="K15" s="27">
        <v>14</v>
      </c>
      <c r="L15" s="42">
        <v>30</v>
      </c>
    </row>
    <row r="16" spans="1:256" ht="15.75" customHeight="1">
      <c r="A16" s="53">
        <v>7</v>
      </c>
      <c r="B16" s="41">
        <v>21</v>
      </c>
      <c r="C16" s="47" t="s">
        <v>171</v>
      </c>
      <c r="D16" s="41">
        <v>2</v>
      </c>
      <c r="E16" s="46" t="s">
        <v>50</v>
      </c>
      <c r="F16" s="49" t="s">
        <v>30</v>
      </c>
      <c r="G16" s="48" t="s">
        <v>38</v>
      </c>
      <c r="H16" s="38">
        <v>8</v>
      </c>
      <c r="I16" s="39">
        <v>13</v>
      </c>
      <c r="J16" s="38">
        <v>6</v>
      </c>
      <c r="K16" s="39">
        <v>15</v>
      </c>
      <c r="L16" s="42">
        <v>28</v>
      </c>
      <c r="M16" s="37"/>
      <c r="N16" s="5"/>
      <c r="O16" s="18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7"/>
      <c r="ES16" s="7"/>
      <c r="ET16" s="7"/>
      <c r="EU16" s="7"/>
      <c r="EV16" s="7"/>
      <c r="EW16" s="6"/>
      <c r="EX16" s="6"/>
      <c r="EY16" s="19"/>
      <c r="EZ16" s="6"/>
      <c r="FA16" s="6"/>
      <c r="FB16" s="6"/>
      <c r="FC16" s="6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3"/>
      <c r="IS16" s="12"/>
      <c r="IT16" s="12"/>
      <c r="IU16" s="12"/>
      <c r="IV16" s="12"/>
    </row>
    <row r="17" spans="1:256" s="3" customFormat="1" ht="15.75" customHeight="1">
      <c r="A17" s="53">
        <v>8</v>
      </c>
      <c r="B17" s="41">
        <v>7</v>
      </c>
      <c r="C17" s="46" t="s">
        <v>268</v>
      </c>
      <c r="D17" s="41" t="s">
        <v>31</v>
      </c>
      <c r="E17" s="46" t="s">
        <v>74</v>
      </c>
      <c r="F17" s="49" t="s">
        <v>30</v>
      </c>
      <c r="G17" s="48" t="s">
        <v>43</v>
      </c>
      <c r="H17" s="41">
        <v>6</v>
      </c>
      <c r="I17" s="27">
        <v>15</v>
      </c>
      <c r="J17" s="41" t="s">
        <v>84</v>
      </c>
      <c r="K17" s="27">
        <v>0</v>
      </c>
      <c r="L17" s="42">
        <v>15</v>
      </c>
      <c r="M17" s="40"/>
      <c r="N17" s="21"/>
      <c r="O17" s="22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1"/>
      <c r="IS17" s="21"/>
      <c r="IT17" s="21"/>
      <c r="IU17" s="21"/>
      <c r="IV17" s="23"/>
    </row>
    <row r="18" spans="1:256" s="3" customFormat="1" ht="15.75" customHeight="1">
      <c r="A18" s="53">
        <v>9</v>
      </c>
      <c r="B18" s="41">
        <v>94</v>
      </c>
      <c r="C18" s="46" t="s">
        <v>173</v>
      </c>
      <c r="D18" s="41" t="s">
        <v>31</v>
      </c>
      <c r="E18" s="46" t="s">
        <v>50</v>
      </c>
      <c r="F18" s="49" t="s">
        <v>30</v>
      </c>
      <c r="G18" s="48" t="s">
        <v>43</v>
      </c>
      <c r="H18" s="41">
        <v>9</v>
      </c>
      <c r="I18" s="27">
        <v>12</v>
      </c>
      <c r="J18" s="41" t="s">
        <v>84</v>
      </c>
      <c r="K18" s="27">
        <v>0</v>
      </c>
      <c r="L18" s="42">
        <v>12</v>
      </c>
      <c r="M18" s="40"/>
      <c r="N18" s="21"/>
      <c r="O18" s="22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</row>
    <row r="19" spans="1:256" ht="15.75" customHeight="1">
      <c r="A19" s="53">
        <v>10</v>
      </c>
      <c r="B19" s="41">
        <v>55</v>
      </c>
      <c r="C19" s="46" t="s">
        <v>305</v>
      </c>
      <c r="D19" s="41" t="s">
        <v>31</v>
      </c>
      <c r="E19" s="46" t="s">
        <v>50</v>
      </c>
      <c r="F19" s="49" t="s">
        <v>30</v>
      </c>
      <c r="G19" s="48" t="s">
        <v>43</v>
      </c>
      <c r="H19" s="41" t="s">
        <v>84</v>
      </c>
      <c r="I19" s="27">
        <v>0</v>
      </c>
      <c r="J19" s="41" t="s">
        <v>86</v>
      </c>
      <c r="K19" s="27">
        <v>0</v>
      </c>
      <c r="L19" s="42">
        <v>0</v>
      </c>
      <c r="M19" s="37"/>
      <c r="N19" s="5"/>
      <c r="O19" s="18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7"/>
      <c r="ES19" s="7"/>
      <c r="ET19" s="7"/>
      <c r="EU19" s="7"/>
      <c r="EV19" s="7"/>
      <c r="EW19" s="6"/>
      <c r="EX19" s="6"/>
      <c r="EY19" s="19"/>
      <c r="EZ19" s="6"/>
      <c r="FA19" s="6"/>
      <c r="FB19" s="6"/>
      <c r="FC19" s="6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3"/>
      <c r="IS19" s="12"/>
      <c r="IT19" s="12"/>
      <c r="IU19" s="12"/>
      <c r="IV19" s="12"/>
    </row>
    <row r="20" spans="1:12" ht="15.75" customHeight="1">
      <c r="A20" s="53">
        <v>11</v>
      </c>
      <c r="B20" s="62"/>
      <c r="C20" s="62"/>
      <c r="D20" s="62"/>
      <c r="E20" s="62"/>
      <c r="F20" s="49"/>
      <c r="G20" s="48"/>
      <c r="H20" s="41"/>
      <c r="I20" s="27"/>
      <c r="J20" s="41"/>
      <c r="K20" s="27"/>
      <c r="L20" s="42"/>
    </row>
    <row r="21" spans="1:152" ht="15.75">
      <c r="A21" s="53">
        <v>12</v>
      </c>
      <c r="B21" s="62"/>
      <c r="C21" s="62"/>
      <c r="D21" s="62"/>
      <c r="E21" s="62"/>
      <c r="F21" s="49"/>
      <c r="G21" s="48"/>
      <c r="H21" s="41"/>
      <c r="I21" s="27"/>
      <c r="J21" s="41"/>
      <c r="K21" s="27"/>
      <c r="L21" s="42"/>
      <c r="N21" s="1"/>
      <c r="DP21"/>
      <c r="DQ21"/>
      <c r="DR21"/>
      <c r="DX21" s="1"/>
      <c r="DY21" s="1"/>
      <c r="DZ21" s="1"/>
      <c r="EJ21" s="2"/>
      <c r="EK21" s="2"/>
      <c r="EL21" s="2"/>
      <c r="EM21" s="2"/>
      <c r="EN21" s="2"/>
      <c r="ER21" s="1"/>
      <c r="ES21" s="1"/>
      <c r="ET21" s="1"/>
      <c r="EU21" s="1"/>
      <c r="EV21" s="1"/>
    </row>
    <row r="22" spans="1:152" ht="15.75">
      <c r="A22" s="53">
        <v>13</v>
      </c>
      <c r="B22" s="62"/>
      <c r="C22" s="62"/>
      <c r="D22" s="62"/>
      <c r="E22" s="62"/>
      <c r="F22" s="49"/>
      <c r="G22" s="48"/>
      <c r="H22" s="41"/>
      <c r="I22" s="27"/>
      <c r="J22" s="41"/>
      <c r="K22" s="27"/>
      <c r="L22" s="42"/>
      <c r="N22" s="1"/>
      <c r="DP22"/>
      <c r="DQ22"/>
      <c r="DR22"/>
      <c r="DX22" s="1"/>
      <c r="DY22" s="1"/>
      <c r="DZ22" s="1"/>
      <c r="EJ22" s="2"/>
      <c r="EK22" s="2"/>
      <c r="EL22" s="2"/>
      <c r="EM22" s="2"/>
      <c r="EN22" s="2"/>
      <c r="ER22" s="1"/>
      <c r="ES22" s="1"/>
      <c r="ET22" s="1"/>
      <c r="EU22" s="1"/>
      <c r="EV22" s="1"/>
    </row>
    <row r="23" spans="1:152" ht="15.75">
      <c r="A23" s="53">
        <v>14</v>
      </c>
      <c r="B23" s="62"/>
      <c r="C23" s="62"/>
      <c r="D23" s="62"/>
      <c r="E23" s="62"/>
      <c r="F23" s="49"/>
      <c r="G23" s="48"/>
      <c r="H23" s="41"/>
      <c r="I23" s="27"/>
      <c r="J23" s="41"/>
      <c r="K23" s="27"/>
      <c r="L23" s="42"/>
      <c r="N23" s="1"/>
      <c r="DL23"/>
      <c r="DM23"/>
      <c r="DN23"/>
      <c r="DX23" s="1"/>
      <c r="DY23" s="1"/>
      <c r="DZ23" s="1"/>
      <c r="EF23" s="2"/>
      <c r="EG23" s="2"/>
      <c r="EH23" s="2"/>
      <c r="EI23" s="2"/>
      <c r="EJ23" s="2"/>
      <c r="ER23" s="1"/>
      <c r="ES23" s="1"/>
      <c r="ET23" s="1"/>
      <c r="EU23" s="1"/>
      <c r="EV23" s="1"/>
    </row>
    <row r="24" spans="1:152" ht="15.75">
      <c r="A24" s="53">
        <v>15</v>
      </c>
      <c r="B24" s="41"/>
      <c r="C24" s="46"/>
      <c r="D24" s="41"/>
      <c r="E24" s="46"/>
      <c r="F24" s="49"/>
      <c r="G24" s="48"/>
      <c r="H24" s="41"/>
      <c r="I24" s="27"/>
      <c r="J24" s="41"/>
      <c r="K24" s="27"/>
      <c r="L24" s="42"/>
      <c r="N24" s="1"/>
      <c r="DP24"/>
      <c r="DQ24"/>
      <c r="DR24"/>
      <c r="DX24" s="1"/>
      <c r="DY24" s="1"/>
      <c r="DZ24" s="1"/>
      <c r="EJ24" s="2"/>
      <c r="EK24" s="2"/>
      <c r="EL24" s="2"/>
      <c r="EM24" s="2"/>
      <c r="EN24" s="2"/>
      <c r="ER24" s="1"/>
      <c r="ES24" s="1"/>
      <c r="ET24" s="1"/>
      <c r="EU24" s="1"/>
      <c r="EV24" s="1"/>
    </row>
    <row r="25" spans="10:152" ht="12.75">
      <c r="J25"/>
      <c r="N25" s="1"/>
      <c r="DT25"/>
      <c r="DU25"/>
      <c r="DV25"/>
      <c r="DX25" s="1"/>
      <c r="DY25" s="1"/>
      <c r="DZ25" s="1"/>
      <c r="EN25" s="2"/>
      <c r="EO25" s="2"/>
      <c r="EP25" s="2"/>
      <c r="EQ25" s="2"/>
      <c r="ES25" s="1"/>
      <c r="ET25" s="1"/>
      <c r="EU25" s="1"/>
      <c r="EV25" s="1"/>
    </row>
    <row r="26" spans="14:152" ht="12.75">
      <c r="N26" s="1"/>
      <c r="DT26"/>
      <c r="DU26"/>
      <c r="DV26"/>
      <c r="DX26" s="1"/>
      <c r="DY26" s="1"/>
      <c r="DZ26" s="1"/>
      <c r="EN26" s="2"/>
      <c r="EO26" s="2"/>
      <c r="EP26" s="2"/>
      <c r="EQ26" s="2"/>
      <c r="ES26" s="1"/>
      <c r="ET26" s="1"/>
      <c r="EU26" s="1"/>
      <c r="EV26" s="1"/>
    </row>
    <row r="27" spans="1:4" ht="15.75">
      <c r="A27" s="33" t="s">
        <v>23</v>
      </c>
      <c r="B27" s="33"/>
      <c r="C27" s="33"/>
      <c r="D27" s="33"/>
    </row>
    <row r="28" spans="1:13" ht="15.75">
      <c r="A28" s="33" t="s">
        <v>279</v>
      </c>
      <c r="B28" s="33"/>
      <c r="C28" s="33"/>
      <c r="D28" s="33"/>
      <c r="E28" s="33"/>
      <c r="F28" s="33"/>
      <c r="J28" s="33"/>
      <c r="K28" s="33"/>
      <c r="L28" s="33"/>
      <c r="M28" s="32"/>
    </row>
    <row r="29" spans="1:6" ht="15.75">
      <c r="A29" s="33"/>
      <c r="B29" s="33"/>
      <c r="C29" s="33"/>
      <c r="D29" s="33"/>
      <c r="E29" s="33"/>
      <c r="F29" s="33"/>
    </row>
    <row r="30" spans="1:6" ht="15.75">
      <c r="A30" s="33" t="s">
        <v>45</v>
      </c>
      <c r="B30" s="33"/>
      <c r="C30" s="33"/>
      <c r="D30" s="33"/>
      <c r="E30" s="33"/>
      <c r="F30" s="33"/>
    </row>
    <row r="31" spans="1:6" ht="15.75">
      <c r="A31" s="33" t="s">
        <v>58</v>
      </c>
      <c r="B31" s="33"/>
      <c r="C31" s="33"/>
      <c r="D31" s="33"/>
      <c r="E31" s="33"/>
      <c r="F31" s="33"/>
    </row>
    <row r="32" ht="15.75">
      <c r="E32" s="32"/>
    </row>
    <row r="36" spans="2:5" ht="15.75">
      <c r="B36" s="58">
        <v>5</v>
      </c>
      <c r="C36" s="60" t="s">
        <v>164</v>
      </c>
      <c r="D36" s="58" t="s">
        <v>32</v>
      </c>
      <c r="E36" s="60" t="s">
        <v>117</v>
      </c>
    </row>
    <row r="37" spans="2:5" ht="15.75">
      <c r="B37" s="58">
        <v>21</v>
      </c>
      <c r="C37" s="59" t="s">
        <v>105</v>
      </c>
      <c r="D37" s="58" t="s">
        <v>32</v>
      </c>
      <c r="E37" s="60" t="s">
        <v>35</v>
      </c>
    </row>
    <row r="38" spans="2:5" ht="15.75">
      <c r="B38" s="58">
        <v>25</v>
      </c>
      <c r="C38" s="60" t="s">
        <v>261</v>
      </c>
      <c r="D38" s="58" t="s">
        <v>32</v>
      </c>
      <c r="E38" s="60" t="s">
        <v>61</v>
      </c>
    </row>
    <row r="39" spans="2:5" ht="15.75">
      <c r="B39" s="58">
        <v>22</v>
      </c>
      <c r="C39" s="59" t="s">
        <v>157</v>
      </c>
      <c r="D39" s="58" t="s">
        <v>32</v>
      </c>
      <c r="E39" s="60" t="s">
        <v>35</v>
      </c>
    </row>
    <row r="40" spans="2:5" ht="15.75">
      <c r="B40" s="58">
        <v>97</v>
      </c>
      <c r="C40" s="60" t="s">
        <v>251</v>
      </c>
      <c r="D40" s="58" t="s">
        <v>31</v>
      </c>
      <c r="E40" s="60" t="s">
        <v>252</v>
      </c>
    </row>
    <row r="41" spans="2:5" ht="15.75">
      <c r="B41" s="58">
        <v>2</v>
      </c>
      <c r="C41" s="59" t="s">
        <v>219</v>
      </c>
      <c r="D41" s="58">
        <v>2</v>
      </c>
      <c r="E41" s="60" t="s">
        <v>46</v>
      </c>
    </row>
    <row r="42" spans="2:5" ht="15.75">
      <c r="B42" s="58">
        <v>3</v>
      </c>
      <c r="C42" s="59" t="s">
        <v>112</v>
      </c>
      <c r="D42" s="58">
        <v>2</v>
      </c>
      <c r="E42" s="60" t="s">
        <v>46</v>
      </c>
    </row>
    <row r="43" spans="2:5" ht="15.75">
      <c r="B43" s="58">
        <v>77</v>
      </c>
      <c r="C43" s="60" t="s">
        <v>118</v>
      </c>
      <c r="D43" s="58" t="s">
        <v>31</v>
      </c>
      <c r="E43" s="60" t="s">
        <v>50</v>
      </c>
    </row>
    <row r="44" spans="2:5" ht="15.75">
      <c r="B44" s="58">
        <v>76</v>
      </c>
      <c r="C44" s="60" t="s">
        <v>258</v>
      </c>
      <c r="D44" s="58" t="s">
        <v>31</v>
      </c>
      <c r="E44" s="60" t="s">
        <v>35</v>
      </c>
    </row>
    <row r="45" spans="2:5" ht="15.75">
      <c r="B45" s="58">
        <v>78</v>
      </c>
      <c r="C45" s="60" t="s">
        <v>179</v>
      </c>
      <c r="D45" s="58" t="s">
        <v>31</v>
      </c>
      <c r="E45" s="60" t="s">
        <v>201</v>
      </c>
    </row>
    <row r="46" spans="2:5" ht="15.75">
      <c r="B46" s="58">
        <v>36</v>
      </c>
      <c r="C46" s="60" t="s">
        <v>262</v>
      </c>
      <c r="D46" s="58" t="s">
        <v>31</v>
      </c>
      <c r="E46" s="60" t="s">
        <v>117</v>
      </c>
    </row>
    <row r="47" spans="2:5" ht="15.75">
      <c r="B47" s="58">
        <v>4</v>
      </c>
      <c r="C47" s="60" t="s">
        <v>75</v>
      </c>
      <c r="D47" s="58" t="s">
        <v>32</v>
      </c>
      <c r="E47" s="60" t="s">
        <v>46</v>
      </c>
    </row>
    <row r="48" spans="2:5" ht="15.75">
      <c r="B48" s="58">
        <v>7</v>
      </c>
      <c r="C48" s="59" t="s">
        <v>87</v>
      </c>
      <c r="D48" s="58">
        <v>2</v>
      </c>
      <c r="E48" s="60" t="s">
        <v>50</v>
      </c>
    </row>
    <row r="49" spans="2:5" ht="15.75">
      <c r="B49" s="58">
        <v>8</v>
      </c>
      <c r="C49" s="59" t="s">
        <v>111</v>
      </c>
      <c r="D49" s="58">
        <v>2</v>
      </c>
      <c r="E49" s="60" t="s">
        <v>50</v>
      </c>
    </row>
    <row r="50" spans="2:5" ht="15.75">
      <c r="B50" s="58">
        <v>5</v>
      </c>
      <c r="C50" s="60" t="s">
        <v>199</v>
      </c>
      <c r="D50" s="58">
        <v>1</v>
      </c>
      <c r="E50" s="60" t="s">
        <v>50</v>
      </c>
    </row>
    <row r="51" spans="2:5" ht="15.75">
      <c r="B51" s="58">
        <v>15</v>
      </c>
      <c r="C51" s="59" t="s">
        <v>167</v>
      </c>
      <c r="D51" s="58">
        <v>1</v>
      </c>
      <c r="E51" s="60" t="s">
        <v>46</v>
      </c>
    </row>
    <row r="52" spans="2:5" ht="15.75">
      <c r="B52" s="58">
        <v>300</v>
      </c>
      <c r="C52" s="59" t="s">
        <v>164</v>
      </c>
      <c r="D52" s="58" t="s">
        <v>31</v>
      </c>
      <c r="E52" s="60" t="s">
        <v>117</v>
      </c>
    </row>
    <row r="53" spans="2:5" ht="15.75">
      <c r="B53" s="58">
        <v>71</v>
      </c>
      <c r="C53" s="60" t="s">
        <v>116</v>
      </c>
      <c r="D53" s="58" t="s">
        <v>31</v>
      </c>
      <c r="E53" s="60" t="s">
        <v>50</v>
      </c>
    </row>
    <row r="54" spans="2:5" ht="15.75">
      <c r="B54" s="58">
        <v>72</v>
      </c>
      <c r="C54" s="60" t="s">
        <v>165</v>
      </c>
      <c r="D54" s="58" t="s">
        <v>31</v>
      </c>
      <c r="E54" s="60" t="s">
        <v>36</v>
      </c>
    </row>
    <row r="55" spans="2:5" ht="15.75">
      <c r="B55" s="58">
        <v>258</v>
      </c>
      <c r="C55" s="60" t="s">
        <v>166</v>
      </c>
      <c r="D55" s="58" t="s">
        <v>31</v>
      </c>
      <c r="E55" s="60" t="s">
        <v>36</v>
      </c>
    </row>
    <row r="56" spans="2:5" ht="15.75">
      <c r="B56" s="58">
        <v>12</v>
      </c>
      <c r="C56" s="60" t="s">
        <v>106</v>
      </c>
      <c r="D56" s="58">
        <v>2</v>
      </c>
      <c r="E56" s="60" t="s">
        <v>37</v>
      </c>
    </row>
    <row r="57" spans="2:5" ht="15.75">
      <c r="B57" s="58">
        <v>16</v>
      </c>
      <c r="C57" s="60" t="s">
        <v>155</v>
      </c>
      <c r="D57" s="58">
        <v>2</v>
      </c>
      <c r="E57" s="60" t="s">
        <v>37</v>
      </c>
    </row>
    <row r="58" spans="2:5" ht="15.75">
      <c r="B58" s="58">
        <v>53</v>
      </c>
      <c r="C58" s="60" t="s">
        <v>169</v>
      </c>
      <c r="D58" s="58" t="s">
        <v>31</v>
      </c>
      <c r="E58" s="60" t="s">
        <v>76</v>
      </c>
    </row>
    <row r="59" spans="2:5" ht="15.75">
      <c r="B59" s="58">
        <v>33</v>
      </c>
      <c r="C59" s="60" t="s">
        <v>175</v>
      </c>
      <c r="D59" s="58" t="s">
        <v>31</v>
      </c>
      <c r="E59" s="60" t="s">
        <v>37</v>
      </c>
    </row>
    <row r="60" spans="2:5" ht="15.75">
      <c r="B60" s="58">
        <v>40</v>
      </c>
      <c r="C60" s="60" t="s">
        <v>170</v>
      </c>
      <c r="D60" s="58" t="s">
        <v>31</v>
      </c>
      <c r="E60" s="60" t="s">
        <v>36</v>
      </c>
    </row>
    <row r="61" spans="2:5" ht="15.75">
      <c r="B61" s="58">
        <v>78</v>
      </c>
      <c r="C61" s="59" t="s">
        <v>179</v>
      </c>
      <c r="D61" s="58" t="s">
        <v>31</v>
      </c>
      <c r="E61" s="60" t="s">
        <v>180</v>
      </c>
    </row>
    <row r="62" spans="2:5" ht="15.75">
      <c r="B62" s="58">
        <v>58</v>
      </c>
      <c r="C62" s="60" t="s">
        <v>124</v>
      </c>
      <c r="D62" s="58" t="s">
        <v>31</v>
      </c>
      <c r="E62" s="60" t="s">
        <v>50</v>
      </c>
    </row>
    <row r="63" spans="2:5" ht="15.75">
      <c r="B63" s="58">
        <v>9</v>
      </c>
      <c r="C63" s="60" t="s">
        <v>135</v>
      </c>
      <c r="D63" s="58" t="s">
        <v>31</v>
      </c>
      <c r="E63" s="60" t="s">
        <v>101</v>
      </c>
    </row>
    <row r="64" spans="2:5" ht="15.75">
      <c r="B64" s="58">
        <v>11</v>
      </c>
      <c r="C64" s="60" t="s">
        <v>120</v>
      </c>
      <c r="D64" s="58" t="s">
        <v>31</v>
      </c>
      <c r="E64" s="60" t="s">
        <v>50</v>
      </c>
    </row>
    <row r="65" spans="2:5" ht="15.75">
      <c r="B65" s="58">
        <v>85</v>
      </c>
      <c r="C65" s="60" t="s">
        <v>181</v>
      </c>
      <c r="D65" s="58">
        <v>1</v>
      </c>
      <c r="E65" s="60" t="s">
        <v>182</v>
      </c>
    </row>
    <row r="66" spans="2:5" ht="15.75">
      <c r="B66" s="58">
        <v>35</v>
      </c>
      <c r="C66" s="60" t="s">
        <v>183</v>
      </c>
      <c r="D66" s="58">
        <v>1</v>
      </c>
      <c r="E66" s="60" t="s">
        <v>182</v>
      </c>
    </row>
    <row r="67" spans="2:5" ht="15.75">
      <c r="B67" s="58">
        <v>44</v>
      </c>
      <c r="C67" s="60" t="s">
        <v>184</v>
      </c>
      <c r="D67" s="58" t="s">
        <v>31</v>
      </c>
      <c r="E67" s="60" t="s">
        <v>36</v>
      </c>
    </row>
    <row r="68" spans="2:5" ht="15.75">
      <c r="B68" s="58">
        <v>99</v>
      </c>
      <c r="C68" s="60" t="s">
        <v>138</v>
      </c>
      <c r="D68" s="58" t="s">
        <v>31</v>
      </c>
      <c r="E68" s="60" t="s">
        <v>50</v>
      </c>
    </row>
    <row r="69" spans="2:5" ht="15.75">
      <c r="B69" s="58">
        <v>31</v>
      </c>
      <c r="C69" s="60" t="s">
        <v>118</v>
      </c>
      <c r="D69" s="58" t="s">
        <v>31</v>
      </c>
      <c r="E69" s="60" t="s">
        <v>50</v>
      </c>
    </row>
    <row r="70" spans="2:5" ht="15.75">
      <c r="B70" s="58">
        <v>41</v>
      </c>
      <c r="C70" s="60" t="s">
        <v>128</v>
      </c>
      <c r="D70" s="58">
        <v>1</v>
      </c>
      <c r="E70" s="60" t="s">
        <v>35</v>
      </c>
    </row>
    <row r="71" spans="2:5" ht="15.75">
      <c r="B71" s="58">
        <v>2</v>
      </c>
      <c r="C71" s="60" t="s">
        <v>51</v>
      </c>
      <c r="D71" s="58" t="s">
        <v>32</v>
      </c>
      <c r="E71" s="60" t="s">
        <v>61</v>
      </c>
    </row>
    <row r="72" spans="2:5" ht="15.75">
      <c r="B72" s="58">
        <v>4</v>
      </c>
      <c r="C72" s="59" t="s">
        <v>110</v>
      </c>
      <c r="D72" s="58" t="s">
        <v>32</v>
      </c>
      <c r="E72" s="60" t="s">
        <v>46</v>
      </c>
    </row>
    <row r="73" spans="2:5" ht="15.75">
      <c r="B73" s="58">
        <v>151</v>
      </c>
      <c r="C73" s="60" t="s">
        <v>162</v>
      </c>
      <c r="D73" s="58" t="s">
        <v>32</v>
      </c>
      <c r="E73" s="60" t="s">
        <v>163</v>
      </c>
    </row>
    <row r="74" spans="2:5" ht="15.75">
      <c r="B74" s="58">
        <v>10</v>
      </c>
      <c r="C74" s="59" t="s">
        <v>172</v>
      </c>
      <c r="D74" s="58" t="s">
        <v>31</v>
      </c>
      <c r="E74" s="60" t="s">
        <v>50</v>
      </c>
    </row>
  </sheetData>
  <sheetProtection formatCells="0" formatColumns="0" formatRows="0" insertColumns="0" insertRows="0" insertHyperlinks="0" deleteColumns="0" deleteRows="0" autoFilter="0" pivotTables="0"/>
  <mergeCells count="20">
    <mergeCell ref="A7:A9"/>
    <mergeCell ref="B7:B9"/>
    <mergeCell ref="H8:H9"/>
    <mergeCell ref="I8:I9"/>
    <mergeCell ref="M1:M4"/>
    <mergeCell ref="A2:K2"/>
    <mergeCell ref="A3:K3"/>
    <mergeCell ref="A4:L4"/>
    <mergeCell ref="A5:L5"/>
    <mergeCell ref="J7:K7"/>
    <mergeCell ref="M7:M9"/>
    <mergeCell ref="J8:J9"/>
    <mergeCell ref="G7:G9"/>
    <mergeCell ref="D7:D9"/>
    <mergeCell ref="C7:C9"/>
    <mergeCell ref="E7:E9"/>
    <mergeCell ref="F7:F9"/>
    <mergeCell ref="L7:L9"/>
    <mergeCell ref="H7:I7"/>
    <mergeCell ref="K8:K9"/>
  </mergeCells>
  <dataValidations count="2">
    <dataValidation errorStyle="warning" type="whole" showInputMessage="1" showErrorMessage="1" error="Укажите правильно занимаемое мотокроссменом место&#10;Место должно быть  от 1 до 60" sqref="J10:J15 J17:J24">
      <formula1>1</formula1>
      <formula2>60</formula2>
    </dataValidation>
    <dataValidation errorStyle="warning" type="decimal" allowBlank="1" showInputMessage="1" showErrorMessage="1" error="Укажите правильно занимаемое мотокроссменом место&#10;Место должно быть  от 1 до 60" sqref="H10:H15 H17:H24">
      <formula1>1</formula1>
      <formula2>60</formula2>
    </dataValidation>
  </dataValidations>
  <printOptions horizontalCentered="1"/>
  <pageMargins left="0.11811023622047245" right="0.11811023622047245" top="0.1968503937007874" bottom="0.1968503937007874" header="0.11811023622047245" footer="0.11811023622047245"/>
  <pageSetup fitToHeight="2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10">
      <selection activeCell="B43" sqref="B43:E51"/>
    </sheetView>
  </sheetViews>
  <sheetFormatPr defaultColWidth="9.140625" defaultRowHeight="12.75"/>
  <cols>
    <col min="1" max="1" width="4.57421875" style="0" customWidth="1"/>
    <col min="2" max="2" width="5.140625" style="0" customWidth="1"/>
    <col min="3" max="3" width="27.7109375" style="0" customWidth="1"/>
    <col min="4" max="4" width="8.00390625" style="0" customWidth="1"/>
    <col min="5" max="5" width="20.28125" style="0" customWidth="1"/>
    <col min="6" max="6" width="9.7109375" style="0" customWidth="1"/>
    <col min="7" max="7" width="9.421875" style="0" customWidth="1"/>
    <col min="8" max="8" width="5.7109375" style="0" customWidth="1"/>
    <col min="9" max="9" width="5.57421875" style="0" customWidth="1"/>
    <col min="10" max="10" width="6.00390625" style="0" customWidth="1"/>
    <col min="11" max="11" width="6.140625" style="0" customWidth="1"/>
  </cols>
  <sheetData>
    <row r="1" spans="1:12" ht="83.25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9.25" customHeight="1">
      <c r="A2" s="69" t="s">
        <v>307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29"/>
    </row>
    <row r="3" spans="1:12" ht="15" customHeight="1">
      <c r="A3" s="69" t="s">
        <v>27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30"/>
    </row>
    <row r="4" spans="1:12" ht="15.75" customHeight="1">
      <c r="A4" s="70" t="s">
        <v>308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8" customHeight="1">
      <c r="A5" s="71" t="s">
        <v>235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3.7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31"/>
    </row>
    <row r="7" spans="1:12" ht="12.75">
      <c r="A7" s="72" t="s">
        <v>22</v>
      </c>
      <c r="B7" s="72" t="s">
        <v>0</v>
      </c>
      <c r="C7" s="72" t="s">
        <v>1</v>
      </c>
      <c r="D7" s="72" t="s">
        <v>28</v>
      </c>
      <c r="E7" s="72" t="s">
        <v>25</v>
      </c>
      <c r="F7" s="72" t="s">
        <v>26</v>
      </c>
      <c r="G7" s="72" t="s">
        <v>2</v>
      </c>
      <c r="H7" s="72" t="s">
        <v>3</v>
      </c>
      <c r="I7" s="80"/>
      <c r="J7" s="72" t="s">
        <v>4</v>
      </c>
      <c r="K7" s="80"/>
      <c r="L7" s="81" t="s">
        <v>29</v>
      </c>
    </row>
    <row r="8" spans="1:12" ht="12.75">
      <c r="A8" s="73"/>
      <c r="B8" s="72"/>
      <c r="C8" s="72"/>
      <c r="D8" s="73"/>
      <c r="E8" s="73"/>
      <c r="F8" s="72"/>
      <c r="G8" s="73"/>
      <c r="H8" s="72" t="s">
        <v>11</v>
      </c>
      <c r="I8" s="78" t="s">
        <v>24</v>
      </c>
      <c r="J8" s="72" t="s">
        <v>11</v>
      </c>
      <c r="K8" s="78" t="s">
        <v>24</v>
      </c>
      <c r="L8" s="81"/>
    </row>
    <row r="9" spans="1:12" ht="27.75" customHeight="1">
      <c r="A9" s="73"/>
      <c r="B9" s="72"/>
      <c r="C9" s="72"/>
      <c r="D9" s="73"/>
      <c r="E9" s="73"/>
      <c r="F9" s="72"/>
      <c r="G9" s="73"/>
      <c r="H9" s="73"/>
      <c r="I9" s="79"/>
      <c r="J9" s="73"/>
      <c r="K9" s="79"/>
      <c r="L9" s="81"/>
    </row>
    <row r="10" spans="1:12" ht="15.75" customHeight="1">
      <c r="A10" s="53">
        <v>1</v>
      </c>
      <c r="B10" s="41">
        <v>9</v>
      </c>
      <c r="C10" s="46" t="s">
        <v>306</v>
      </c>
      <c r="D10" s="41" t="s">
        <v>31</v>
      </c>
      <c r="E10" s="46" t="s">
        <v>50</v>
      </c>
      <c r="F10" s="52" t="s">
        <v>30</v>
      </c>
      <c r="G10" s="48" t="s">
        <v>43</v>
      </c>
      <c r="H10" s="41">
        <v>1</v>
      </c>
      <c r="I10" s="27">
        <v>25</v>
      </c>
      <c r="J10" s="41">
        <v>1</v>
      </c>
      <c r="K10" s="27">
        <v>25</v>
      </c>
      <c r="L10" s="42">
        <v>50</v>
      </c>
    </row>
    <row r="11" spans="1:12" ht="15.75" customHeight="1">
      <c r="A11" s="53">
        <v>2</v>
      </c>
      <c r="B11" s="41">
        <v>5</v>
      </c>
      <c r="C11" s="46" t="s">
        <v>114</v>
      </c>
      <c r="D11" s="41" t="s">
        <v>32</v>
      </c>
      <c r="E11" s="46" t="s">
        <v>35</v>
      </c>
      <c r="F11" s="52" t="s">
        <v>30</v>
      </c>
      <c r="G11" s="48" t="s">
        <v>41</v>
      </c>
      <c r="H11" s="41">
        <v>2</v>
      </c>
      <c r="I11" s="27">
        <v>22</v>
      </c>
      <c r="J11" s="41">
        <v>2</v>
      </c>
      <c r="K11" s="27">
        <v>22</v>
      </c>
      <c r="L11" s="42">
        <v>44</v>
      </c>
    </row>
    <row r="12" spans="1:12" ht="15.75" customHeight="1">
      <c r="A12" s="53">
        <v>3</v>
      </c>
      <c r="B12" s="41">
        <v>57</v>
      </c>
      <c r="C12" s="46" t="s">
        <v>55</v>
      </c>
      <c r="D12" s="41" t="s">
        <v>31</v>
      </c>
      <c r="E12" s="46" t="s">
        <v>36</v>
      </c>
      <c r="F12" s="52" t="s">
        <v>30</v>
      </c>
      <c r="G12" s="48" t="s">
        <v>41</v>
      </c>
      <c r="H12" s="41">
        <v>3</v>
      </c>
      <c r="I12" s="27">
        <v>20</v>
      </c>
      <c r="J12" s="41">
        <v>4</v>
      </c>
      <c r="K12" s="27">
        <v>18</v>
      </c>
      <c r="L12" s="42">
        <v>38</v>
      </c>
    </row>
    <row r="13" spans="1:12" ht="15.75" customHeight="1">
      <c r="A13" s="53">
        <v>4</v>
      </c>
      <c r="B13" s="41">
        <v>94</v>
      </c>
      <c r="C13" s="46" t="s">
        <v>173</v>
      </c>
      <c r="D13" s="41" t="s">
        <v>31</v>
      </c>
      <c r="E13" s="46" t="s">
        <v>50</v>
      </c>
      <c r="F13" s="52" t="s">
        <v>30</v>
      </c>
      <c r="G13" s="48" t="s">
        <v>40</v>
      </c>
      <c r="H13" s="41">
        <v>6</v>
      </c>
      <c r="I13" s="27">
        <v>15</v>
      </c>
      <c r="J13" s="41">
        <v>3</v>
      </c>
      <c r="K13" s="27">
        <v>20</v>
      </c>
      <c r="L13" s="42">
        <v>35</v>
      </c>
    </row>
    <row r="14" spans="1:12" ht="15.75" customHeight="1">
      <c r="A14" s="53">
        <v>5</v>
      </c>
      <c r="B14" s="41">
        <v>55</v>
      </c>
      <c r="C14" s="46" t="s">
        <v>57</v>
      </c>
      <c r="D14" s="41" t="s">
        <v>31</v>
      </c>
      <c r="E14" s="46" t="s">
        <v>35</v>
      </c>
      <c r="F14" s="52" t="s">
        <v>30</v>
      </c>
      <c r="G14" s="48" t="s">
        <v>43</v>
      </c>
      <c r="H14" s="41">
        <v>4</v>
      </c>
      <c r="I14" s="27">
        <v>18</v>
      </c>
      <c r="J14" s="41">
        <v>5</v>
      </c>
      <c r="K14" s="27">
        <v>16</v>
      </c>
      <c r="L14" s="42">
        <v>34</v>
      </c>
    </row>
    <row r="15" spans="1:12" ht="15.75" customHeight="1">
      <c r="A15" s="53">
        <v>6</v>
      </c>
      <c r="B15" s="41">
        <v>56</v>
      </c>
      <c r="C15" s="46" t="s">
        <v>125</v>
      </c>
      <c r="D15" s="41" t="s">
        <v>31</v>
      </c>
      <c r="E15" s="46" t="s">
        <v>35</v>
      </c>
      <c r="F15" s="52" t="s">
        <v>30</v>
      </c>
      <c r="G15" s="41" t="s">
        <v>38</v>
      </c>
      <c r="H15" s="41">
        <v>5</v>
      </c>
      <c r="I15" s="27">
        <v>16</v>
      </c>
      <c r="J15" s="41">
        <v>6</v>
      </c>
      <c r="K15" s="27">
        <v>15</v>
      </c>
      <c r="L15" s="42">
        <v>31</v>
      </c>
    </row>
    <row r="16" spans="1:12" ht="15.75" customHeight="1">
      <c r="A16" s="53">
        <v>7</v>
      </c>
      <c r="B16" s="41">
        <v>62</v>
      </c>
      <c r="C16" s="46" t="s">
        <v>227</v>
      </c>
      <c r="D16" s="41" t="s">
        <v>31</v>
      </c>
      <c r="E16" s="46" t="s">
        <v>36</v>
      </c>
      <c r="F16" s="52" t="s">
        <v>30</v>
      </c>
      <c r="G16" s="48" t="s">
        <v>39</v>
      </c>
      <c r="H16" s="41">
        <v>7</v>
      </c>
      <c r="I16" s="27">
        <v>14</v>
      </c>
      <c r="J16" s="41">
        <v>7</v>
      </c>
      <c r="K16" s="27">
        <v>14</v>
      </c>
      <c r="L16" s="42">
        <v>28</v>
      </c>
    </row>
    <row r="17" spans="1:12" ht="15.75" customHeight="1">
      <c r="A17" s="53">
        <v>8</v>
      </c>
      <c r="B17" s="41">
        <v>69</v>
      </c>
      <c r="C17" s="46" t="s">
        <v>68</v>
      </c>
      <c r="D17" s="41" t="s">
        <v>31</v>
      </c>
      <c r="E17" s="46" t="s">
        <v>36</v>
      </c>
      <c r="F17" s="52" t="s">
        <v>30</v>
      </c>
      <c r="G17" s="41" t="s">
        <v>38</v>
      </c>
      <c r="H17" s="41">
        <v>8</v>
      </c>
      <c r="I17" s="27">
        <v>13</v>
      </c>
      <c r="J17" s="41">
        <v>8</v>
      </c>
      <c r="K17" s="27">
        <v>13</v>
      </c>
      <c r="L17" s="42">
        <v>26</v>
      </c>
    </row>
    <row r="18" spans="1:12" ht="15.75" customHeight="1">
      <c r="A18" s="53">
        <v>9</v>
      </c>
      <c r="B18" s="41">
        <v>41</v>
      </c>
      <c r="C18" s="46" t="s">
        <v>119</v>
      </c>
      <c r="D18" s="41" t="s">
        <v>31</v>
      </c>
      <c r="E18" s="46" t="s">
        <v>50</v>
      </c>
      <c r="F18" s="52" t="s">
        <v>30</v>
      </c>
      <c r="G18" s="41" t="s">
        <v>38</v>
      </c>
      <c r="H18" s="41">
        <v>9</v>
      </c>
      <c r="I18" s="27">
        <v>12</v>
      </c>
      <c r="J18" s="41">
        <v>9</v>
      </c>
      <c r="K18" s="27">
        <v>12</v>
      </c>
      <c r="L18" s="42">
        <v>24</v>
      </c>
    </row>
    <row r="19" spans="1:12" ht="15.75" customHeight="1">
      <c r="A19" s="53">
        <v>10</v>
      </c>
      <c r="B19" s="41">
        <v>8</v>
      </c>
      <c r="C19" s="46" t="s">
        <v>93</v>
      </c>
      <c r="D19" s="41" t="s">
        <v>31</v>
      </c>
      <c r="E19" s="46" t="s">
        <v>94</v>
      </c>
      <c r="F19" s="52" t="s">
        <v>30</v>
      </c>
      <c r="G19" s="41" t="s">
        <v>38</v>
      </c>
      <c r="H19" s="41">
        <v>10</v>
      </c>
      <c r="I19" s="27">
        <v>11</v>
      </c>
      <c r="J19" s="41">
        <v>10</v>
      </c>
      <c r="K19" s="27">
        <v>11</v>
      </c>
      <c r="L19" s="42">
        <v>22</v>
      </c>
    </row>
    <row r="20" spans="1:12" ht="15.75">
      <c r="A20" s="53">
        <v>11</v>
      </c>
      <c r="B20" s="66"/>
      <c r="C20" s="66"/>
      <c r="D20" s="66"/>
      <c r="E20" s="66"/>
      <c r="F20" s="52"/>
      <c r="G20" s="48"/>
      <c r="H20" s="41"/>
      <c r="I20" s="27"/>
      <c r="J20" s="41"/>
      <c r="K20" s="27"/>
      <c r="L20" s="42"/>
    </row>
    <row r="21" spans="1:12" ht="15.75">
      <c r="A21" s="53">
        <v>12</v>
      </c>
      <c r="B21" s="66"/>
      <c r="C21" s="66"/>
      <c r="D21" s="66"/>
      <c r="E21" s="66"/>
      <c r="F21" s="52"/>
      <c r="G21" s="48"/>
      <c r="H21" s="41"/>
      <c r="I21" s="27"/>
      <c r="J21" s="41"/>
      <c r="K21" s="27"/>
      <c r="L21" s="42"/>
    </row>
    <row r="22" spans="1:12" ht="15.75">
      <c r="A22" s="53">
        <v>13</v>
      </c>
      <c r="B22" s="66"/>
      <c r="C22" s="66"/>
      <c r="D22" s="66"/>
      <c r="E22" s="66"/>
      <c r="F22" s="52"/>
      <c r="G22" s="48"/>
      <c r="H22" s="41"/>
      <c r="I22" s="27"/>
      <c r="J22" s="41"/>
      <c r="K22" s="27"/>
      <c r="L22" s="42"/>
    </row>
    <row r="23" spans="1:12" ht="15.75">
      <c r="A23" s="53">
        <v>14</v>
      </c>
      <c r="B23" s="66"/>
      <c r="C23" s="66"/>
      <c r="D23" s="66"/>
      <c r="E23" s="66"/>
      <c r="F23" s="52"/>
      <c r="G23" s="41"/>
      <c r="H23" s="41"/>
      <c r="I23" s="27"/>
      <c r="J23" s="41"/>
      <c r="K23" s="27"/>
      <c r="L23" s="42"/>
    </row>
    <row r="24" spans="1:12" ht="15.75">
      <c r="A24" s="53">
        <v>15</v>
      </c>
      <c r="B24" s="66"/>
      <c r="C24" s="66"/>
      <c r="D24" s="66"/>
      <c r="E24" s="66"/>
      <c r="F24" s="52"/>
      <c r="G24" s="41"/>
      <c r="H24" s="41"/>
      <c r="I24" s="27"/>
      <c r="J24" s="41"/>
      <c r="K24" s="27"/>
      <c r="L24" s="42"/>
    </row>
    <row r="25" spans="1:12" ht="15.75">
      <c r="A25" s="53">
        <v>16</v>
      </c>
      <c r="B25" s="66"/>
      <c r="C25" s="66"/>
      <c r="D25" s="66"/>
      <c r="E25" s="66"/>
      <c r="F25" s="52"/>
      <c r="G25" s="41"/>
      <c r="H25" s="41"/>
      <c r="I25" s="27"/>
      <c r="J25" s="41"/>
      <c r="K25" s="27"/>
      <c r="L25" s="42"/>
    </row>
    <row r="26" spans="1:12" ht="15.75">
      <c r="A26" s="53">
        <v>17</v>
      </c>
      <c r="B26" s="66"/>
      <c r="C26" s="66"/>
      <c r="D26" s="66"/>
      <c r="E26" s="66"/>
      <c r="F26" s="52"/>
      <c r="G26" s="41"/>
      <c r="H26" s="41"/>
      <c r="I26" s="27"/>
      <c r="J26" s="41"/>
      <c r="K26" s="27"/>
      <c r="L26" s="42"/>
    </row>
    <row r="27" spans="1:12" ht="15.75">
      <c r="A27" s="53">
        <v>18</v>
      </c>
      <c r="B27" s="66"/>
      <c r="C27" s="66"/>
      <c r="D27" s="66"/>
      <c r="E27" s="66"/>
      <c r="F27" s="52"/>
      <c r="G27" s="41"/>
      <c r="H27" s="41"/>
      <c r="I27" s="27"/>
      <c r="J27" s="41"/>
      <c r="K27" s="27"/>
      <c r="L27" s="42"/>
    </row>
    <row r="28" spans="1:12" ht="15.75">
      <c r="A28" s="53">
        <v>19</v>
      </c>
      <c r="B28" s="66"/>
      <c r="C28" s="66"/>
      <c r="D28" s="66"/>
      <c r="E28" s="66"/>
      <c r="F28" s="52"/>
      <c r="G28" s="41"/>
      <c r="H28" s="41"/>
      <c r="I28" s="27"/>
      <c r="J28" s="41"/>
      <c r="K28" s="27"/>
      <c r="L28" s="42"/>
    </row>
    <row r="29" spans="2:13" ht="15.75">
      <c r="B29" s="33" t="s">
        <v>23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2"/>
    </row>
    <row r="30" spans="2:13" ht="15.75">
      <c r="B30" s="33" t="s">
        <v>278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2:13" ht="15.75">
      <c r="B31" s="33" t="s">
        <v>45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2"/>
    </row>
    <row r="32" spans="2:13" ht="15.75">
      <c r="B32" s="74" t="s">
        <v>58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</row>
    <row r="43" spans="2:5" ht="15.75">
      <c r="B43" s="58">
        <v>30</v>
      </c>
      <c r="C43" s="60" t="s">
        <v>113</v>
      </c>
      <c r="D43" s="58" t="s">
        <v>32</v>
      </c>
      <c r="E43" s="60" t="s">
        <v>36</v>
      </c>
    </row>
    <row r="44" spans="2:5" ht="15.75">
      <c r="B44" s="58">
        <v>42</v>
      </c>
      <c r="C44" s="60" t="s">
        <v>220</v>
      </c>
      <c r="D44" s="58" t="s">
        <v>34</v>
      </c>
      <c r="E44" s="60" t="s">
        <v>36</v>
      </c>
    </row>
    <row r="45" spans="2:5" ht="15.75">
      <c r="B45" s="58">
        <v>72</v>
      </c>
      <c r="C45" s="60" t="s">
        <v>232</v>
      </c>
      <c r="D45" s="58" t="s">
        <v>31</v>
      </c>
      <c r="E45" s="60" t="s">
        <v>50</v>
      </c>
    </row>
    <row r="46" spans="2:5" ht="15.75">
      <c r="B46" s="58">
        <v>17</v>
      </c>
      <c r="C46" s="59" t="s">
        <v>285</v>
      </c>
      <c r="D46" s="58" t="s">
        <v>31</v>
      </c>
      <c r="E46" s="60" t="s">
        <v>117</v>
      </c>
    </row>
    <row r="47" spans="2:5" ht="15.75">
      <c r="B47" s="58">
        <v>58</v>
      </c>
      <c r="C47" s="59" t="s">
        <v>286</v>
      </c>
      <c r="D47" s="58" t="s">
        <v>31</v>
      </c>
      <c r="E47" s="60" t="s">
        <v>117</v>
      </c>
    </row>
    <row r="48" spans="2:5" ht="15.75">
      <c r="B48" s="58">
        <v>7</v>
      </c>
      <c r="C48" s="59" t="s">
        <v>188</v>
      </c>
      <c r="D48" s="58" t="s">
        <v>31</v>
      </c>
      <c r="E48" s="60" t="s">
        <v>46</v>
      </c>
    </row>
    <row r="49" spans="2:5" ht="15.75">
      <c r="B49" s="58">
        <v>59</v>
      </c>
      <c r="C49" s="59" t="s">
        <v>287</v>
      </c>
      <c r="D49" s="58" t="s">
        <v>31</v>
      </c>
      <c r="E49" s="60" t="s">
        <v>36</v>
      </c>
    </row>
    <row r="50" spans="2:5" ht="15.75">
      <c r="B50" s="58">
        <v>52</v>
      </c>
      <c r="C50" s="60" t="s">
        <v>174</v>
      </c>
      <c r="D50" s="58" t="s">
        <v>31</v>
      </c>
      <c r="E50" s="60" t="s">
        <v>36</v>
      </c>
    </row>
    <row r="51" spans="2:5" ht="15.75">
      <c r="B51" s="58">
        <v>84</v>
      </c>
      <c r="C51" s="60" t="s">
        <v>185</v>
      </c>
      <c r="D51" s="58" t="s">
        <v>31</v>
      </c>
      <c r="E51" s="60" t="s">
        <v>37</v>
      </c>
    </row>
    <row r="52" spans="2:5" ht="15.75">
      <c r="B52" s="58">
        <v>89</v>
      </c>
      <c r="C52" s="59" t="s">
        <v>263</v>
      </c>
      <c r="D52" s="58" t="s">
        <v>31</v>
      </c>
      <c r="E52" s="60" t="s">
        <v>36</v>
      </c>
    </row>
    <row r="53" spans="2:5" ht="15.75">
      <c r="B53" s="58">
        <v>48</v>
      </c>
      <c r="C53" s="60" t="s">
        <v>189</v>
      </c>
      <c r="D53" s="58" t="s">
        <v>31</v>
      </c>
      <c r="E53" s="60" t="s">
        <v>36</v>
      </c>
    </row>
    <row r="54" spans="2:5" ht="15.75">
      <c r="B54" s="58">
        <v>65</v>
      </c>
      <c r="C54" s="60" t="s">
        <v>69</v>
      </c>
      <c r="D54" s="58" t="s">
        <v>31</v>
      </c>
      <c r="E54" s="60" t="s">
        <v>36</v>
      </c>
    </row>
    <row r="55" spans="2:5" ht="15.75">
      <c r="B55" s="58">
        <v>22</v>
      </c>
      <c r="C55" s="59" t="s">
        <v>190</v>
      </c>
      <c r="D55" s="58" t="s">
        <v>31</v>
      </c>
      <c r="E55" s="60" t="s">
        <v>117</v>
      </c>
    </row>
    <row r="56" spans="2:5" ht="15.75">
      <c r="B56" s="58">
        <v>92</v>
      </c>
      <c r="C56" s="60" t="s">
        <v>176</v>
      </c>
      <c r="D56" s="58" t="s">
        <v>31</v>
      </c>
      <c r="E56" s="60" t="s">
        <v>177</v>
      </c>
    </row>
    <row r="57" spans="2:5" ht="15.75">
      <c r="B57" s="58">
        <v>111</v>
      </c>
      <c r="C57" s="60" t="s">
        <v>221</v>
      </c>
      <c r="D57" s="58" t="s">
        <v>31</v>
      </c>
      <c r="E57" s="60" t="s">
        <v>35</v>
      </c>
    </row>
    <row r="58" spans="2:5" ht="15.75">
      <c r="B58" s="58">
        <v>51</v>
      </c>
      <c r="C58" s="60" t="s">
        <v>222</v>
      </c>
      <c r="D58" s="58" t="s">
        <v>31</v>
      </c>
      <c r="E58" s="60" t="s">
        <v>35</v>
      </c>
    </row>
    <row r="59" spans="2:5" ht="15.75">
      <c r="B59" s="58">
        <v>43</v>
      </c>
      <c r="C59" s="60" t="s">
        <v>186</v>
      </c>
      <c r="D59" s="58" t="s">
        <v>31</v>
      </c>
      <c r="E59" s="60" t="s">
        <v>35</v>
      </c>
    </row>
    <row r="60" spans="2:5" ht="15.75">
      <c r="B60" s="58">
        <v>87</v>
      </c>
      <c r="C60" s="59" t="s">
        <v>178</v>
      </c>
      <c r="D60" s="58" t="s">
        <v>31</v>
      </c>
      <c r="E60" s="60" t="s">
        <v>36</v>
      </c>
    </row>
    <row r="61" spans="2:5" ht="15.75">
      <c r="B61" s="58">
        <v>300</v>
      </c>
      <c r="C61" s="59" t="s">
        <v>187</v>
      </c>
      <c r="D61" s="58" t="s">
        <v>31</v>
      </c>
      <c r="E61" s="60" t="s">
        <v>117</v>
      </c>
    </row>
    <row r="62" spans="2:5" ht="15.75">
      <c r="B62" s="58">
        <v>49</v>
      </c>
      <c r="C62" s="60" t="s">
        <v>115</v>
      </c>
      <c r="D62" s="58" t="s">
        <v>31</v>
      </c>
      <c r="E62" s="60" t="s">
        <v>103</v>
      </c>
    </row>
  </sheetData>
  <sheetProtection/>
  <mergeCells count="19">
    <mergeCell ref="A2:K2"/>
    <mergeCell ref="A3:K3"/>
    <mergeCell ref="A4:L4"/>
    <mergeCell ref="A5:L5"/>
    <mergeCell ref="A7:A9"/>
    <mergeCell ref="B7:B9"/>
    <mergeCell ref="C7:C9"/>
    <mergeCell ref="D7:D9"/>
    <mergeCell ref="E7:E9"/>
    <mergeCell ref="F7:F9"/>
    <mergeCell ref="B32:M32"/>
    <mergeCell ref="G7:G9"/>
    <mergeCell ref="H7:I7"/>
    <mergeCell ref="J7:K7"/>
    <mergeCell ref="L7:L9"/>
    <mergeCell ref="H8:H9"/>
    <mergeCell ref="I8:I9"/>
    <mergeCell ref="J8:J9"/>
    <mergeCell ref="K8:K9"/>
  </mergeCells>
  <dataValidations count="2">
    <dataValidation errorStyle="warning" type="decimal" allowBlank="1" showInputMessage="1" showErrorMessage="1" error="Укажите правильно занимаемое мотокроссменом место&#10;Место должно быть  от 1 до 60" sqref="H10:H28">
      <formula1>1</formula1>
      <formula2>60</formula2>
    </dataValidation>
    <dataValidation errorStyle="warning" type="whole" showInputMessage="1" showErrorMessage="1" error="Укажите правильно занимаемое мотокроссменом место&#10;Место должно быть  от 1 до 60" sqref="J10:J28">
      <formula1>1</formula1>
      <formula2>60</formula2>
    </dataValidation>
  </dataValidations>
  <printOptions/>
  <pageMargins left="0.71" right="0.7086614173228347" top="0.17" bottom="0.16" header="0.17" footer="0.16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PageLayoutView="0" workbookViewId="0" topLeftCell="A9">
      <selection activeCell="K41" sqref="K41"/>
    </sheetView>
  </sheetViews>
  <sheetFormatPr defaultColWidth="9.140625" defaultRowHeight="12.75"/>
  <cols>
    <col min="1" max="1" width="4.57421875" style="0" customWidth="1"/>
    <col min="2" max="2" width="5.140625" style="0" customWidth="1"/>
    <col min="3" max="3" width="23.57421875" style="0" customWidth="1"/>
    <col min="4" max="4" width="7.28125" style="0" customWidth="1"/>
    <col min="5" max="5" width="17.421875" style="0" customWidth="1"/>
    <col min="6" max="6" width="9.57421875" style="0" customWidth="1"/>
    <col min="7" max="7" width="5.7109375" style="0" customWidth="1"/>
    <col min="8" max="8" width="5.421875" style="0" customWidth="1"/>
    <col min="9" max="9" width="5.7109375" style="0" customWidth="1"/>
    <col min="10" max="10" width="4.7109375" style="0" customWidth="1"/>
  </cols>
  <sheetData>
    <row r="1" spans="1:11" ht="87" customHeight="1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2" ht="27.75" customHeight="1">
      <c r="A2" s="69" t="s">
        <v>307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29"/>
    </row>
    <row r="3" spans="1:12" ht="12.75" customHeight="1">
      <c r="A3" s="69" t="s">
        <v>27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30"/>
    </row>
    <row r="4" spans="1:12" ht="18" customHeight="1">
      <c r="A4" s="70" t="s">
        <v>308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1" ht="12.75">
      <c r="A5" s="97" t="s">
        <v>83</v>
      </c>
      <c r="B5" s="97"/>
      <c r="C5" s="97"/>
      <c r="D5" s="97"/>
      <c r="E5" s="97"/>
      <c r="F5" s="97"/>
      <c r="G5" s="97"/>
      <c r="H5" s="97"/>
      <c r="I5" s="97"/>
      <c r="J5" s="97"/>
      <c r="K5" s="97"/>
    </row>
    <row r="6" ht="7.5" customHeight="1" thickBot="1"/>
    <row r="7" spans="1:11" ht="13.5" thickBot="1">
      <c r="A7" s="86" t="s">
        <v>22</v>
      </c>
      <c r="B7" s="86" t="s">
        <v>0</v>
      </c>
      <c r="C7" s="86" t="s">
        <v>1</v>
      </c>
      <c r="D7" s="86" t="s">
        <v>28</v>
      </c>
      <c r="E7" s="86" t="s">
        <v>25</v>
      </c>
      <c r="F7" s="86" t="s">
        <v>2</v>
      </c>
      <c r="G7" s="89" t="s">
        <v>3</v>
      </c>
      <c r="H7" s="90"/>
      <c r="I7" s="89" t="s">
        <v>4</v>
      </c>
      <c r="J7" s="90"/>
      <c r="K7" s="93" t="s">
        <v>29</v>
      </c>
    </row>
    <row r="8" spans="1:11" ht="12.75">
      <c r="A8" s="91"/>
      <c r="B8" s="87"/>
      <c r="C8" s="87"/>
      <c r="D8" s="87"/>
      <c r="E8" s="87"/>
      <c r="F8" s="87"/>
      <c r="G8" s="84" t="s">
        <v>11</v>
      </c>
      <c r="H8" s="82" t="s">
        <v>24</v>
      </c>
      <c r="I8" s="84" t="s">
        <v>11</v>
      </c>
      <c r="J8" s="82" t="s">
        <v>24</v>
      </c>
      <c r="K8" s="94"/>
    </row>
    <row r="9" spans="1:11" ht="21.75" customHeight="1" thickBot="1">
      <c r="A9" s="92"/>
      <c r="B9" s="88"/>
      <c r="C9" s="88"/>
      <c r="D9" s="88"/>
      <c r="E9" s="88"/>
      <c r="F9" s="88"/>
      <c r="G9" s="98"/>
      <c r="H9" s="96"/>
      <c r="I9" s="85"/>
      <c r="J9" s="83"/>
      <c r="K9" s="95"/>
    </row>
    <row r="10" spans="1:11" ht="15.75">
      <c r="A10" s="43">
        <v>1</v>
      </c>
      <c r="B10" s="41">
        <v>7</v>
      </c>
      <c r="C10" s="46" t="s">
        <v>268</v>
      </c>
      <c r="D10" s="41" t="s">
        <v>31</v>
      </c>
      <c r="E10" s="46" t="s">
        <v>74</v>
      </c>
      <c r="F10" s="48" t="s">
        <v>40</v>
      </c>
      <c r="G10" s="41">
        <v>1</v>
      </c>
      <c r="H10" s="27">
        <v>25</v>
      </c>
      <c r="I10" s="35">
        <v>1</v>
      </c>
      <c r="J10" s="36">
        <v>25</v>
      </c>
      <c r="K10" s="28">
        <v>50</v>
      </c>
    </row>
    <row r="11" spans="1:11" ht="15.75">
      <c r="A11" s="43">
        <v>2</v>
      </c>
      <c r="B11" s="41">
        <v>20</v>
      </c>
      <c r="C11" s="46" t="s">
        <v>226</v>
      </c>
      <c r="D11" s="41" t="s">
        <v>31</v>
      </c>
      <c r="E11" s="46" t="s">
        <v>215</v>
      </c>
      <c r="F11" s="48" t="s">
        <v>39</v>
      </c>
      <c r="G11" s="41">
        <v>3</v>
      </c>
      <c r="H11" s="27">
        <v>20</v>
      </c>
      <c r="I11" s="35">
        <v>2</v>
      </c>
      <c r="J11" s="36">
        <v>22</v>
      </c>
      <c r="K11" s="28">
        <v>42</v>
      </c>
    </row>
    <row r="12" spans="1:11" ht="15.75">
      <c r="A12" s="43">
        <v>3</v>
      </c>
      <c r="B12" s="41">
        <v>55</v>
      </c>
      <c r="C12" s="46" t="s">
        <v>305</v>
      </c>
      <c r="D12" s="41" t="s">
        <v>31</v>
      </c>
      <c r="E12" s="46" t="s">
        <v>50</v>
      </c>
      <c r="F12" s="48" t="s">
        <v>43</v>
      </c>
      <c r="G12" s="41">
        <v>2</v>
      </c>
      <c r="H12" s="27">
        <v>22</v>
      </c>
      <c r="I12" s="35">
        <v>6</v>
      </c>
      <c r="J12" s="36">
        <v>15</v>
      </c>
      <c r="K12" s="28">
        <v>37</v>
      </c>
    </row>
    <row r="13" spans="1:11" ht="15.75">
      <c r="A13" s="43">
        <v>4</v>
      </c>
      <c r="B13" s="41">
        <v>87</v>
      </c>
      <c r="C13" s="46" t="s">
        <v>233</v>
      </c>
      <c r="D13" s="41" t="s">
        <v>31</v>
      </c>
      <c r="E13" s="46" t="s">
        <v>50</v>
      </c>
      <c r="F13" s="48" t="s">
        <v>39</v>
      </c>
      <c r="G13" s="41">
        <v>4</v>
      </c>
      <c r="H13" s="27">
        <v>18</v>
      </c>
      <c r="I13" s="35">
        <v>5</v>
      </c>
      <c r="J13" s="36">
        <v>16</v>
      </c>
      <c r="K13" s="28">
        <v>34</v>
      </c>
    </row>
    <row r="14" spans="1:11" ht="15.75">
      <c r="A14" s="43">
        <v>5</v>
      </c>
      <c r="B14" s="41">
        <v>70</v>
      </c>
      <c r="C14" s="46" t="s">
        <v>223</v>
      </c>
      <c r="D14" s="41" t="s">
        <v>31</v>
      </c>
      <c r="E14" s="46" t="s">
        <v>224</v>
      </c>
      <c r="F14" s="48" t="s">
        <v>39</v>
      </c>
      <c r="G14" s="41">
        <v>9</v>
      </c>
      <c r="H14" s="27">
        <v>12</v>
      </c>
      <c r="I14" s="35">
        <v>3</v>
      </c>
      <c r="J14" s="36">
        <v>20</v>
      </c>
      <c r="K14" s="28">
        <v>32</v>
      </c>
    </row>
    <row r="15" spans="1:11" ht="15.75">
      <c r="A15" s="43">
        <v>6</v>
      </c>
      <c r="B15" s="41">
        <v>32</v>
      </c>
      <c r="C15" s="46" t="s">
        <v>121</v>
      </c>
      <c r="D15" s="41" t="s">
        <v>31</v>
      </c>
      <c r="E15" s="46" t="s">
        <v>74</v>
      </c>
      <c r="F15" s="48" t="s">
        <v>40</v>
      </c>
      <c r="G15" s="41">
        <v>5</v>
      </c>
      <c r="H15" s="27">
        <v>16</v>
      </c>
      <c r="I15" s="35">
        <v>7</v>
      </c>
      <c r="J15" s="36">
        <v>14</v>
      </c>
      <c r="K15" s="28">
        <v>30</v>
      </c>
    </row>
    <row r="16" spans="1:11" ht="15.75">
      <c r="A16" s="43">
        <v>7</v>
      </c>
      <c r="B16" s="41">
        <v>8</v>
      </c>
      <c r="C16" s="46" t="s">
        <v>270</v>
      </c>
      <c r="D16" s="41" t="s">
        <v>31</v>
      </c>
      <c r="E16" s="46" t="s">
        <v>35</v>
      </c>
      <c r="F16" s="48" t="s">
        <v>39</v>
      </c>
      <c r="G16" s="41">
        <v>10</v>
      </c>
      <c r="H16" s="27">
        <v>11</v>
      </c>
      <c r="I16" s="35">
        <v>4</v>
      </c>
      <c r="J16" s="36">
        <v>18</v>
      </c>
      <c r="K16" s="28">
        <v>29</v>
      </c>
    </row>
    <row r="17" spans="1:11" ht="15.75">
      <c r="A17" s="43">
        <v>8</v>
      </c>
      <c r="B17" s="41">
        <v>17</v>
      </c>
      <c r="C17" s="46" t="s">
        <v>315</v>
      </c>
      <c r="D17" s="41" t="s">
        <v>31</v>
      </c>
      <c r="E17" s="46" t="s">
        <v>50</v>
      </c>
      <c r="F17" s="48" t="s">
        <v>43</v>
      </c>
      <c r="G17" s="41">
        <v>6</v>
      </c>
      <c r="H17" s="27">
        <v>15</v>
      </c>
      <c r="I17" s="35">
        <v>8</v>
      </c>
      <c r="J17" s="36">
        <v>13</v>
      </c>
      <c r="K17" s="28">
        <v>28</v>
      </c>
    </row>
    <row r="18" spans="1:11" ht="15.75">
      <c r="A18" s="43">
        <v>9</v>
      </c>
      <c r="B18" s="41">
        <v>60</v>
      </c>
      <c r="C18" s="46" t="s">
        <v>56</v>
      </c>
      <c r="D18" s="41" t="s">
        <v>31</v>
      </c>
      <c r="E18" s="46" t="s">
        <v>50</v>
      </c>
      <c r="F18" s="48" t="s">
        <v>43</v>
      </c>
      <c r="G18" s="41">
        <v>7</v>
      </c>
      <c r="H18" s="27">
        <v>14</v>
      </c>
      <c r="I18" s="35">
        <v>9</v>
      </c>
      <c r="J18" s="36">
        <v>12</v>
      </c>
      <c r="K18" s="28">
        <v>26</v>
      </c>
    </row>
    <row r="19" spans="1:11" ht="15.75">
      <c r="A19" s="43">
        <v>10</v>
      </c>
      <c r="B19" s="41">
        <v>28</v>
      </c>
      <c r="C19" s="46" t="s">
        <v>123</v>
      </c>
      <c r="D19" s="41" t="s">
        <v>31</v>
      </c>
      <c r="E19" s="46" t="s">
        <v>35</v>
      </c>
      <c r="F19" s="48" t="s">
        <v>39</v>
      </c>
      <c r="G19" s="41">
        <v>8</v>
      </c>
      <c r="H19" s="27">
        <v>13</v>
      </c>
      <c r="I19" s="35">
        <v>10</v>
      </c>
      <c r="J19" s="36">
        <v>11</v>
      </c>
      <c r="K19" s="28">
        <v>24</v>
      </c>
    </row>
    <row r="20" spans="1:11" ht="15.75">
      <c r="A20" s="43">
        <v>11</v>
      </c>
      <c r="B20" s="66"/>
      <c r="C20" s="66"/>
      <c r="D20" s="66"/>
      <c r="E20" s="66"/>
      <c r="F20" s="48"/>
      <c r="G20" s="41"/>
      <c r="H20" s="27"/>
      <c r="I20" s="35"/>
      <c r="J20" s="36"/>
      <c r="K20" s="28"/>
    </row>
    <row r="21" spans="1:11" ht="15.75">
      <c r="A21" s="43">
        <v>12</v>
      </c>
      <c r="B21" s="66"/>
      <c r="C21" s="66"/>
      <c r="D21" s="66"/>
      <c r="E21" s="66"/>
      <c r="F21" s="48"/>
      <c r="G21" s="41"/>
      <c r="H21" s="27"/>
      <c r="I21" s="35"/>
      <c r="J21" s="36"/>
      <c r="K21" s="28"/>
    </row>
    <row r="22" spans="1:11" ht="15.75">
      <c r="A22" s="43">
        <v>13</v>
      </c>
      <c r="B22" s="66"/>
      <c r="C22" s="66"/>
      <c r="D22" s="66"/>
      <c r="E22" s="66"/>
      <c r="F22" s="48"/>
      <c r="G22" s="41"/>
      <c r="H22" s="27"/>
      <c r="I22" s="55"/>
      <c r="J22" s="36"/>
      <c r="K22" s="28"/>
    </row>
    <row r="23" spans="1:11" ht="15.75">
      <c r="A23" s="43">
        <v>14</v>
      </c>
      <c r="B23" s="66"/>
      <c r="C23" s="66"/>
      <c r="D23" s="66"/>
      <c r="E23" s="66"/>
      <c r="F23" s="48"/>
      <c r="G23" s="41"/>
      <c r="H23" s="27"/>
      <c r="I23" s="35"/>
      <c r="J23" s="36"/>
      <c r="K23" s="28"/>
    </row>
    <row r="24" spans="1:11" ht="15.75">
      <c r="A24" s="43">
        <v>15</v>
      </c>
      <c r="B24" s="66"/>
      <c r="C24" s="66"/>
      <c r="D24" s="66"/>
      <c r="E24" s="66"/>
      <c r="F24" s="48"/>
      <c r="G24" s="41"/>
      <c r="H24" s="27"/>
      <c r="I24" s="55"/>
      <c r="J24" s="36"/>
      <c r="K24" s="28"/>
    </row>
    <row r="25" spans="1:11" ht="15.75">
      <c r="A25" s="43">
        <v>16</v>
      </c>
      <c r="B25" s="66"/>
      <c r="C25" s="66"/>
      <c r="D25" s="66"/>
      <c r="E25" s="66"/>
      <c r="F25" s="48"/>
      <c r="G25" s="54"/>
      <c r="H25" s="27"/>
      <c r="I25" s="55"/>
      <c r="J25" s="36"/>
      <c r="K25" s="28"/>
    </row>
    <row r="27" spans="1:11" ht="15.75">
      <c r="A27" s="74" t="s">
        <v>23</v>
      </c>
      <c r="B27" s="74"/>
      <c r="C27" s="74"/>
      <c r="D27" s="74"/>
      <c r="E27" s="74"/>
      <c r="F27" s="74"/>
      <c r="G27" s="74"/>
      <c r="H27" s="74"/>
      <c r="I27" s="74"/>
      <c r="J27" s="74"/>
      <c r="K27" s="32"/>
    </row>
    <row r="28" spans="1:11" ht="15.75">
      <c r="A28" s="74" t="s">
        <v>277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</row>
    <row r="29" spans="1:11" ht="15.75">
      <c r="A29" s="33"/>
      <c r="B29" s="33"/>
      <c r="C29" s="33"/>
      <c r="D29" s="33"/>
      <c r="E29" s="33"/>
      <c r="F29" s="34"/>
      <c r="G29" s="33"/>
      <c r="H29" s="33"/>
      <c r="I29" s="33"/>
      <c r="J29" s="33"/>
      <c r="K29" s="32"/>
    </row>
    <row r="30" spans="1:11" ht="15.75">
      <c r="A30" s="74" t="s">
        <v>45</v>
      </c>
      <c r="B30" s="74"/>
      <c r="C30" s="74"/>
      <c r="D30" s="74"/>
      <c r="E30" s="74"/>
      <c r="F30" s="74"/>
      <c r="G30" s="74"/>
      <c r="H30" s="74"/>
      <c r="I30" s="74"/>
      <c r="J30" s="74"/>
      <c r="K30" s="32"/>
    </row>
    <row r="31" spans="1:11" ht="15.75">
      <c r="A31" s="74" t="s">
        <v>58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</row>
    <row r="39" spans="2:5" ht="15.75">
      <c r="B39" s="58">
        <v>71</v>
      </c>
      <c r="C39" s="60" t="s">
        <v>81</v>
      </c>
      <c r="D39" s="58" t="s">
        <v>31</v>
      </c>
      <c r="E39" s="60" t="s">
        <v>50</v>
      </c>
    </row>
    <row r="40" spans="2:5" ht="15.75">
      <c r="B40" s="58">
        <v>850</v>
      </c>
      <c r="C40" s="60" t="s">
        <v>281</v>
      </c>
      <c r="D40" s="58" t="s">
        <v>31</v>
      </c>
      <c r="E40" s="60" t="s">
        <v>117</v>
      </c>
    </row>
    <row r="41" spans="2:5" ht="15.75">
      <c r="B41" s="58">
        <v>85</v>
      </c>
      <c r="C41" s="60" t="s">
        <v>181</v>
      </c>
      <c r="D41" s="58" t="s">
        <v>31</v>
      </c>
      <c r="E41" s="60" t="s">
        <v>182</v>
      </c>
    </row>
    <row r="42" spans="2:5" ht="15.75">
      <c r="B42" s="58">
        <v>44</v>
      </c>
      <c r="C42" s="60" t="s">
        <v>202</v>
      </c>
      <c r="D42" s="58" t="s">
        <v>31</v>
      </c>
      <c r="E42" s="60" t="s">
        <v>203</v>
      </c>
    </row>
    <row r="43" spans="2:5" ht="15.75">
      <c r="B43" s="58">
        <v>19</v>
      </c>
      <c r="C43" s="60" t="s">
        <v>204</v>
      </c>
      <c r="D43" s="58" t="s">
        <v>31</v>
      </c>
      <c r="E43" s="60" t="s">
        <v>205</v>
      </c>
    </row>
    <row r="44" spans="2:5" ht="15.75">
      <c r="B44" s="58">
        <v>72</v>
      </c>
      <c r="C44" s="60" t="s">
        <v>232</v>
      </c>
      <c r="D44" s="58" t="s">
        <v>31</v>
      </c>
      <c r="E44" s="60" t="s">
        <v>50</v>
      </c>
    </row>
    <row r="45" spans="2:5" ht="15.75">
      <c r="B45" s="58">
        <v>220</v>
      </c>
      <c r="C45" s="60" t="s">
        <v>283</v>
      </c>
      <c r="D45" s="58" t="s">
        <v>31</v>
      </c>
      <c r="E45" s="60" t="s">
        <v>117</v>
      </c>
    </row>
    <row r="46" spans="2:5" ht="15.75">
      <c r="B46" s="58">
        <v>73</v>
      </c>
      <c r="C46" s="60" t="s">
        <v>136</v>
      </c>
      <c r="D46" s="58" t="s">
        <v>31</v>
      </c>
      <c r="E46" s="60" t="s">
        <v>137</v>
      </c>
    </row>
    <row r="47" spans="2:5" ht="15.75">
      <c r="B47" s="58">
        <v>96</v>
      </c>
      <c r="C47" s="60" t="s">
        <v>282</v>
      </c>
      <c r="D47" s="58" t="s">
        <v>31</v>
      </c>
      <c r="E47" s="60" t="s">
        <v>50</v>
      </c>
    </row>
    <row r="48" spans="2:5" ht="15.75">
      <c r="B48" s="58">
        <v>99</v>
      </c>
      <c r="C48" s="60" t="s">
        <v>130</v>
      </c>
      <c r="D48" s="58" t="s">
        <v>31</v>
      </c>
      <c r="E48" s="60" t="s">
        <v>35</v>
      </c>
    </row>
    <row r="49" spans="2:5" ht="15.75">
      <c r="B49" s="58">
        <v>299</v>
      </c>
      <c r="C49" s="60" t="s">
        <v>284</v>
      </c>
      <c r="D49" s="58" t="s">
        <v>31</v>
      </c>
      <c r="E49" s="60" t="s">
        <v>50</v>
      </c>
    </row>
    <row r="50" spans="2:5" ht="15.75">
      <c r="B50" s="58">
        <v>545</v>
      </c>
      <c r="C50" s="60" t="s">
        <v>200</v>
      </c>
      <c r="D50" s="58" t="s">
        <v>31</v>
      </c>
      <c r="E50" s="60" t="s">
        <v>117</v>
      </c>
    </row>
    <row r="51" spans="2:5" ht="15.75">
      <c r="B51" s="58">
        <v>38</v>
      </c>
      <c r="C51" s="60" t="s">
        <v>122</v>
      </c>
      <c r="D51" s="58" t="s">
        <v>31</v>
      </c>
      <c r="E51" s="60" t="s">
        <v>102</v>
      </c>
    </row>
    <row r="52" spans="2:5" ht="15.75">
      <c r="B52" s="58">
        <v>13</v>
      </c>
      <c r="C52" s="60" t="s">
        <v>77</v>
      </c>
      <c r="D52" s="58" t="s">
        <v>31</v>
      </c>
      <c r="E52" s="60" t="s">
        <v>78</v>
      </c>
    </row>
    <row r="53" spans="2:5" ht="15.75">
      <c r="B53" s="58">
        <v>23</v>
      </c>
      <c r="C53" s="60" t="s">
        <v>129</v>
      </c>
      <c r="D53" s="58" t="s">
        <v>31</v>
      </c>
      <c r="E53" s="60" t="s">
        <v>117</v>
      </c>
    </row>
    <row r="54" spans="2:5" ht="15.75">
      <c r="B54" s="58">
        <v>37</v>
      </c>
      <c r="C54" s="59" t="s">
        <v>79</v>
      </c>
      <c r="D54" s="58" t="s">
        <v>31</v>
      </c>
      <c r="E54" s="60" t="s">
        <v>80</v>
      </c>
    </row>
    <row r="55" spans="2:5" ht="15.75">
      <c r="B55" s="58">
        <v>99</v>
      </c>
      <c r="C55" s="60" t="s">
        <v>138</v>
      </c>
      <c r="D55" s="58" t="s">
        <v>31</v>
      </c>
      <c r="E55" s="60" t="s">
        <v>50</v>
      </c>
    </row>
    <row r="56" spans="2:5" ht="15.75">
      <c r="B56" s="58">
        <v>51</v>
      </c>
      <c r="C56" s="60" t="s">
        <v>131</v>
      </c>
      <c r="D56" s="58" t="s">
        <v>31</v>
      </c>
      <c r="E56" s="60" t="s">
        <v>50</v>
      </c>
    </row>
    <row r="57" spans="2:5" ht="15.75">
      <c r="B57" s="58">
        <v>63</v>
      </c>
      <c r="C57" s="60" t="s">
        <v>132</v>
      </c>
      <c r="D57" s="58" t="s">
        <v>31</v>
      </c>
      <c r="E57" s="60" t="s">
        <v>36</v>
      </c>
    </row>
    <row r="58" spans="2:5" ht="15.75">
      <c r="B58" s="58">
        <v>151</v>
      </c>
      <c r="C58" s="60" t="s">
        <v>168</v>
      </c>
      <c r="D58" s="58">
        <v>1</v>
      </c>
      <c r="E58" s="60" t="s">
        <v>225</v>
      </c>
    </row>
    <row r="59" spans="2:5" ht="15.75">
      <c r="B59" s="58">
        <v>9</v>
      </c>
      <c r="C59" s="60" t="s">
        <v>135</v>
      </c>
      <c r="D59" s="58" t="s">
        <v>31</v>
      </c>
      <c r="E59" s="60" t="s">
        <v>101</v>
      </c>
    </row>
    <row r="60" spans="2:5" ht="15.75">
      <c r="B60" s="58">
        <v>21</v>
      </c>
      <c r="C60" s="60" t="s">
        <v>228</v>
      </c>
      <c r="D60" s="58" t="s">
        <v>31</v>
      </c>
      <c r="E60" s="60" t="s">
        <v>74</v>
      </c>
    </row>
    <row r="61" spans="2:5" ht="15.75">
      <c r="B61" s="58">
        <v>356</v>
      </c>
      <c r="C61" s="60" t="s">
        <v>231</v>
      </c>
      <c r="D61" s="58" t="s">
        <v>31</v>
      </c>
      <c r="E61" s="60" t="s">
        <v>74</v>
      </c>
    </row>
    <row r="62" spans="2:5" ht="15.75">
      <c r="B62" s="58">
        <v>17</v>
      </c>
      <c r="C62" s="60" t="s">
        <v>264</v>
      </c>
      <c r="D62" s="58" t="s">
        <v>31</v>
      </c>
      <c r="E62" s="60" t="s">
        <v>50</v>
      </c>
    </row>
    <row r="63" spans="2:5" ht="15.75">
      <c r="B63" s="58">
        <v>34</v>
      </c>
      <c r="C63" s="60" t="s">
        <v>66</v>
      </c>
      <c r="D63" s="58" t="s">
        <v>31</v>
      </c>
      <c r="E63" s="60" t="s">
        <v>67</v>
      </c>
    </row>
    <row r="64" spans="2:5" ht="15.75">
      <c r="B64" s="58">
        <v>2</v>
      </c>
      <c r="C64" s="60" t="s">
        <v>266</v>
      </c>
      <c r="D64" s="58" t="s">
        <v>31</v>
      </c>
      <c r="E64" s="60" t="s">
        <v>267</v>
      </c>
    </row>
    <row r="65" spans="2:5" ht="15.75">
      <c r="B65" s="58">
        <v>3</v>
      </c>
      <c r="C65" s="60" t="s">
        <v>229</v>
      </c>
      <c r="D65" s="58" t="s">
        <v>31</v>
      </c>
      <c r="E65" s="60" t="s">
        <v>230</v>
      </c>
    </row>
    <row r="66" spans="2:5" ht="15.75">
      <c r="B66" s="58">
        <v>147</v>
      </c>
      <c r="C66" s="60" t="s">
        <v>269</v>
      </c>
      <c r="D66" s="58" t="s">
        <v>31</v>
      </c>
      <c r="E66" s="60" t="s">
        <v>76</v>
      </c>
    </row>
    <row r="67" spans="2:5" ht="15.75">
      <c r="B67" s="58">
        <v>25</v>
      </c>
      <c r="C67" s="60" t="s">
        <v>271</v>
      </c>
      <c r="D67" s="58" t="s">
        <v>31</v>
      </c>
      <c r="E67" s="60" t="s">
        <v>224</v>
      </c>
    </row>
  </sheetData>
  <sheetProtection/>
  <mergeCells count="21">
    <mergeCell ref="G8:G9"/>
    <mergeCell ref="K7:K9"/>
    <mergeCell ref="A28:K28"/>
    <mergeCell ref="H8:H9"/>
    <mergeCell ref="A27:J27"/>
    <mergeCell ref="F7:F9"/>
    <mergeCell ref="A2:K2"/>
    <mergeCell ref="A3:K3"/>
    <mergeCell ref="A4:L4"/>
    <mergeCell ref="A5:K5"/>
    <mergeCell ref="G7:H7"/>
    <mergeCell ref="A30:J30"/>
    <mergeCell ref="J8:J9"/>
    <mergeCell ref="I8:I9"/>
    <mergeCell ref="E7:E9"/>
    <mergeCell ref="I7:J7"/>
    <mergeCell ref="A31:K31"/>
    <mergeCell ref="A7:A9"/>
    <mergeCell ref="B7:B9"/>
    <mergeCell ref="C7:C9"/>
    <mergeCell ref="D7:D9"/>
  </mergeCells>
  <dataValidations count="2">
    <dataValidation errorStyle="warning" type="decimal" allowBlank="1" showInputMessage="1" showErrorMessage="1" error="Укажите правильно занимаемое мотокроссменом место&#10;Место должно быть  от 1 до 60" sqref="G10:G25">
      <formula1>1</formula1>
      <formula2>60</formula2>
    </dataValidation>
    <dataValidation errorStyle="warning" type="whole" showInputMessage="1" showErrorMessage="1" error="Укажите правильно занимаемое мотокроссменом место&#10;Место должно быть  от 1 до 60" sqref="I10:I25">
      <formula1>1</formula1>
      <formula2>60</formula2>
    </dataValidation>
  </dataValidations>
  <printOptions/>
  <pageMargins left="0.7874015748031497" right="0.11811023622047245" top="0" bottom="0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2018-05-21T01:08:00Z</cp:lastPrinted>
  <dcterms:created xsi:type="dcterms:W3CDTF">1996-10-08T23:32:33Z</dcterms:created>
  <dcterms:modified xsi:type="dcterms:W3CDTF">2018-05-21T01:10:37Z</dcterms:modified>
  <cp:category/>
  <cp:version/>
  <cp:contentType/>
  <cp:contentStatus/>
</cp:coreProperties>
</file>