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7755" tabRatio="699" firstSheet="1" activeTab="1"/>
  </bookViews>
  <sheets>
    <sheet name="Кубок 50 см" sheetId="1" r:id="rId1"/>
    <sheet name="Кубок 65 см" sheetId="2" r:id="rId2"/>
    <sheet name="Кубок 85 см" sheetId="3" r:id="rId3"/>
    <sheet name="Кубок 125 см" sheetId="4" r:id="rId4"/>
    <sheet name="Кубок 500 см" sheetId="5" r:id="rId5"/>
    <sheet name="Кубок Ветераны" sheetId="6" r:id="rId6"/>
    <sheet name="ЧПК Команды" sheetId="7" r:id="rId7"/>
    <sheet name="Лист1" sheetId="8" r:id="rId8"/>
  </sheets>
  <definedNames>
    <definedName name="_xlnm.Print_Area" localSheetId="3">'Кубок 125 см'!#REF!</definedName>
    <definedName name="_xlnm.Print_Area" localSheetId="0">'Кубок 50 см'!$A$1:$IO$28</definedName>
    <definedName name="_xlnm.Print_Area" localSheetId="4">'Кубок 500 см'!#REF!</definedName>
    <definedName name="_xlnm.Print_Area" localSheetId="1">'Кубок 65 см'!#REF!</definedName>
    <definedName name="_xlnm.Print_Area" localSheetId="2">'Кубок 85 см'!#REF!</definedName>
  </definedNames>
  <calcPr calcMode="manual" fullCalcOnLoad="1"/>
</workbook>
</file>

<file path=xl/sharedStrings.xml><?xml version="1.0" encoding="utf-8"?>
<sst xmlns="http://schemas.openxmlformats.org/spreadsheetml/2006/main" count="766" uniqueCount="222">
  <si>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</si>
  <si>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</si>
  <si>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</si>
  <si>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</si>
  <si>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</si>
  <si>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</si>
  <si>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</si>
  <si>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</si>
  <si>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</si>
  <si>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</si>
  <si>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</si>
  <si>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</si>
  <si>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</si>
  <si>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</si>
  <si>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</si>
  <si>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</si>
  <si>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</si>
  <si>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</si>
  <si>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</si>
  <si>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</si>
  <si>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</si>
  <si>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</si>
  <si>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</si>
  <si>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</si>
  <si>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</si>
  <si>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</si>
  <si>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</si>
  <si>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</si>
  <si>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</si>
  <si>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</si>
  <si>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</si>
  <si>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</si>
  <si>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</si>
  <si>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Петр</t>
  </si>
  <si>
    <t>МС</t>
  </si>
  <si>
    <t>г. Уссурийск</t>
  </si>
  <si>
    <t>г. Владивосток</t>
  </si>
  <si>
    <t>г. Находка</t>
  </si>
  <si>
    <t>KAW</t>
  </si>
  <si>
    <t>HON</t>
  </si>
  <si>
    <t>КТМ</t>
  </si>
  <si>
    <t>SUZ</t>
  </si>
  <si>
    <t>Огневский Виталий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</si>
  <si>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</si>
  <si>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</si>
  <si>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</si>
  <si>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</si>
  <si>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Голушко Виктор</t>
  </si>
  <si>
    <t>Смышников Никита</t>
  </si>
  <si>
    <t>Башмаков Денис</t>
  </si>
  <si>
    <t>г.Владивосток</t>
  </si>
  <si>
    <t>Козлов Кирилл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</si>
  <si>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</si>
  <si>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</si>
  <si>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</si>
  <si>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</si>
  <si>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ветераны)</t>
    </r>
  </si>
  <si>
    <t>Корсун Павел</t>
  </si>
  <si>
    <t>судья Всероссийской категории                                                                                            С.А. Трутнев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</si>
  <si>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</si>
  <si>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</si>
  <si>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</si>
  <si>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</si>
  <si>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Тихов Степан</t>
  </si>
  <si>
    <t>Коровко Никита</t>
  </si>
  <si>
    <t>1-ю</t>
  </si>
  <si>
    <t>судья 1 категории                                                                                                                     Е.В. Старков</t>
  </si>
  <si>
    <t>Иванов Александр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</si>
  <si>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</si>
  <si>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Полевода Кирилл</t>
  </si>
  <si>
    <t>Макаров Григорий</t>
  </si>
  <si>
    <t>с.В.Надеждинское</t>
  </si>
  <si>
    <t>Макаров Михаил</t>
  </si>
  <si>
    <t>г.Уссурийск</t>
  </si>
  <si>
    <t>Седых Дмитрий</t>
  </si>
  <si>
    <t>Протопопов Егор</t>
  </si>
  <si>
    <t>г.Артем</t>
  </si>
  <si>
    <t>2-ю</t>
  </si>
  <si>
    <t>Кравченко Ярослав</t>
  </si>
  <si>
    <t>Кравченко Арсений</t>
  </si>
  <si>
    <t>н/ф</t>
  </si>
  <si>
    <t>Сиряк Дмитрий</t>
  </si>
  <si>
    <t>н/с</t>
  </si>
  <si>
    <t>Ковтун Алексей</t>
  </si>
  <si>
    <t>Выборнов Павел</t>
  </si>
  <si>
    <t>Жуков Александр</t>
  </si>
  <si>
    <t>Ерохин Денис</t>
  </si>
  <si>
    <t>Цыбулин Дмитрий</t>
  </si>
  <si>
    <t>Давиденко Алексей</t>
  </si>
  <si>
    <t>Зыряев Максим</t>
  </si>
  <si>
    <t>Наумов Валерий</t>
  </si>
  <si>
    <t>п.Славянка</t>
  </si>
  <si>
    <t>3-ю</t>
  </si>
  <si>
    <t>Завертан Аристарх</t>
  </si>
  <si>
    <t xml:space="preserve">Наумова Юлия </t>
  </si>
  <si>
    <t>п. Славянка</t>
  </si>
  <si>
    <t>Давыденко Михаил</t>
  </si>
  <si>
    <t>Челышков Макар</t>
  </si>
  <si>
    <t>Науменко Вадим</t>
  </si>
  <si>
    <t>г.Находка</t>
  </si>
  <si>
    <t>Полищук Артур</t>
  </si>
  <si>
    <t>Лесозаводск</t>
  </si>
  <si>
    <t>Б. Камень</t>
  </si>
  <si>
    <t>Горбатов Игорь</t>
  </si>
  <si>
    <t>Котляр Виталий</t>
  </si>
  <si>
    <t>Марков Влад</t>
  </si>
  <si>
    <t>Тросиненко Сергей</t>
  </si>
  <si>
    <t>Партизанск</t>
  </si>
  <si>
    <t>Иванов Владислав</t>
  </si>
  <si>
    <t>Челышков Илья</t>
  </si>
  <si>
    <t>Крупин Александр</t>
  </si>
  <si>
    <t>Лутков Алексей</t>
  </si>
  <si>
    <t>Самбурский Юрий</t>
  </si>
  <si>
    <t>Матяш Владимир</t>
  </si>
  <si>
    <t>Шарапов Андрей</t>
  </si>
  <si>
    <t>Серышев Максим</t>
  </si>
  <si>
    <t>Хабаровск</t>
  </si>
  <si>
    <t>Шаврин Дмитрий</t>
  </si>
  <si>
    <t>Мешков Сергей</t>
  </si>
  <si>
    <t>Вотинов Александр</t>
  </si>
  <si>
    <t>Петров Влад</t>
  </si>
  <si>
    <t>Зиновьев Антон</t>
  </si>
  <si>
    <t>Семих Алексей</t>
  </si>
  <si>
    <t>Пуховой Василий</t>
  </si>
  <si>
    <t>Петренко Дмитрий</t>
  </si>
  <si>
    <t>Кузовов Михаил</t>
  </si>
  <si>
    <t>Ткаченко Илья</t>
  </si>
  <si>
    <t>Заикин Константин</t>
  </si>
  <si>
    <t>Тюфтин Степан</t>
  </si>
  <si>
    <t>Мосин Эрик</t>
  </si>
  <si>
    <t>Третьяков Никита</t>
  </si>
  <si>
    <t>Попов Андрей</t>
  </si>
  <si>
    <t>Черный Дмитрий</t>
  </si>
  <si>
    <t>Манышев Иван</t>
  </si>
  <si>
    <t xml:space="preserve"> Владивосток</t>
  </si>
  <si>
    <t>Семенова Алевтина</t>
  </si>
  <si>
    <t>п. Новый</t>
  </si>
  <si>
    <t>Метляев Тимофей</t>
  </si>
  <si>
    <t>г. Владиосток</t>
  </si>
  <si>
    <t>Кузнецов Матвей</t>
  </si>
  <si>
    <t>г. Комсомольск</t>
  </si>
  <si>
    <t>Кузнецова Вера</t>
  </si>
  <si>
    <t>Черницов Артем</t>
  </si>
  <si>
    <t xml:space="preserve">Куцев Максим </t>
  </si>
  <si>
    <t>Семенов Семен</t>
  </si>
  <si>
    <t>Швайков Макар</t>
  </si>
  <si>
    <t>Кобцев Никита</t>
  </si>
  <si>
    <t>Ярышко Илья</t>
  </si>
  <si>
    <t>Тарасенко Сергей</t>
  </si>
  <si>
    <t>Степанов Степан</t>
  </si>
  <si>
    <t>Тарунов Александр</t>
  </si>
  <si>
    <t>Змага Антон</t>
  </si>
  <si>
    <t>Граждан Илья</t>
  </si>
  <si>
    <t>Чернышев Алексей</t>
  </si>
  <si>
    <t>Черевченко Иван</t>
  </si>
  <si>
    <t>Еремеев Максим</t>
  </si>
  <si>
    <t>Балышев Сергей</t>
  </si>
  <si>
    <t>Южно-Сахалинск</t>
  </si>
  <si>
    <t>Пантелеев Илья</t>
  </si>
  <si>
    <t>Сиряк Александр</t>
  </si>
  <si>
    <t>Лукашенко Алексей</t>
  </si>
  <si>
    <t>Челышков Захар</t>
  </si>
  <si>
    <t>Шишкин Виталий</t>
  </si>
  <si>
    <t>Грызенков Денис</t>
  </si>
  <si>
    <t>Овсянников Алексей</t>
  </si>
  <si>
    <t>Горовой Юрий</t>
  </si>
  <si>
    <t>Тарунов Константин</t>
  </si>
  <si>
    <t>Видьмук Руслан</t>
  </si>
  <si>
    <t>Власов Игорь</t>
  </si>
  <si>
    <t>г. Дальнегорск</t>
  </si>
  <si>
    <t>Колесов Виталий</t>
  </si>
  <si>
    <t>Маринюк Александр</t>
  </si>
  <si>
    <t>Ярославка</t>
  </si>
  <si>
    <t>Швецов Алексей</t>
  </si>
  <si>
    <t>Ливадия</t>
  </si>
  <si>
    <t>Горбушин Александр</t>
  </si>
  <si>
    <t>Елизов Антон</t>
  </si>
  <si>
    <t>Артеменко Александр</t>
  </si>
  <si>
    <t>Черницов Дмитрий</t>
  </si>
  <si>
    <t>Лукашов Артемий</t>
  </si>
  <si>
    <t>Миронов Андрей</t>
  </si>
  <si>
    <t>Рыбалочка Георгий</t>
  </si>
  <si>
    <t>Рыбкин Марк</t>
  </si>
  <si>
    <t>Лукашов Никита</t>
  </si>
  <si>
    <t>Антонов Святослав</t>
  </si>
  <si>
    <t>Моисеенко Глеб</t>
  </si>
  <si>
    <t>Шевченко Глеб</t>
  </si>
  <si>
    <t>Зайцев Степан</t>
  </si>
  <si>
    <t>Находка</t>
  </si>
  <si>
    <t>Беляков Дмитрий</t>
  </si>
  <si>
    <t>Матяш Александр</t>
  </si>
  <si>
    <t>Быков Дмитрий</t>
  </si>
  <si>
    <t>Верин Андрей</t>
  </si>
  <si>
    <t>Славянка</t>
  </si>
  <si>
    <t>Краснокутский Василий</t>
  </si>
  <si>
    <t>Ким Никита</t>
  </si>
  <si>
    <t>Углегорск</t>
  </si>
  <si>
    <t>Мостовой Артем</t>
  </si>
  <si>
    <t>Иванов Сергей</t>
  </si>
  <si>
    <t>Бучнев Егор</t>
  </si>
  <si>
    <t>Пинчук Валерий</t>
  </si>
  <si>
    <t>Столяров Игорь</t>
  </si>
  <si>
    <t>Дмитриев Дмитрий</t>
  </si>
  <si>
    <t>Шалавин Аркадий</t>
  </si>
  <si>
    <t>Немцов Анатолий</t>
  </si>
  <si>
    <t>Покровка</t>
  </si>
  <si>
    <t>г.Спасск-Дальний (Приморский край)                                                                               14-15 мая 2016 года.</t>
  </si>
  <si>
    <t>Пономарев Ярослав</t>
  </si>
  <si>
    <t>Мальцев Леонид</t>
  </si>
  <si>
    <t>Бардаш Кирилл</t>
  </si>
  <si>
    <t>Спасск</t>
  </si>
  <si>
    <t xml:space="preserve">Открытый Чемпионат РО ДОСААФ России Приморского края по мотокроссу 2016 года.  2-й этап.                                                                                                                             </t>
  </si>
  <si>
    <t xml:space="preserve">                                            ПРОТОКОЛ  КОМАНДНОГО  ЗАЧЕТА</t>
  </si>
  <si>
    <t>1-й заезд очки</t>
  </si>
  <si>
    <t>2-й заезд очки</t>
  </si>
  <si>
    <t>Сумма очков</t>
  </si>
  <si>
    <t xml:space="preserve">PRO-MOTOR-Заря </t>
  </si>
  <si>
    <t>УЛРЗ</t>
  </si>
  <si>
    <t>"ВОСТОК"</t>
  </si>
  <si>
    <t>ML</t>
  </si>
  <si>
    <t>Серёгин Даниил</t>
  </si>
  <si>
    <t>Лакида Михаил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</si>
</sst>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4" fillId="35" borderId="11" xfId="0" applyFont="1" applyFill="1" applyBorder="1" applyAlignment="1" applyProtection="1">
      <alignment horizontal="center"/>
      <protection locked="0"/>
    </xf>
    <xf numFmtId="0" fontId="61" fillId="37" borderId="11" xfId="0" applyFont="1" applyFill="1" applyBorder="1" applyAlignment="1" applyProtection="1">
      <alignment horizontal="center" vertical="center"/>
      <protection locked="0"/>
    </xf>
    <xf numFmtId="0" fontId="61" fillId="37" borderId="11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Fill="1" applyBorder="1" applyAlignment="1" applyProtection="1">
      <alignment horizontal="left" vertical="center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4" fillId="0" borderId="0" xfId="52" applyFont="1" applyProtection="1">
      <alignment/>
      <protection locked="0"/>
    </xf>
    <xf numFmtId="0" fontId="0" fillId="0" borderId="0" xfId="52">
      <alignment/>
      <protection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52" applyFont="1" applyAlignment="1" applyProtection="1">
      <alignment horizontal="center" vertical="center" wrapText="1"/>
      <protection locked="0"/>
    </xf>
    <xf numFmtId="0" fontId="17" fillId="0" borderId="0" xfId="52" applyFont="1" applyAlignment="1" applyProtection="1">
      <alignment horizontal="center" vertical="center" wrapText="1"/>
      <protection locked="0"/>
    </xf>
    <xf numFmtId="0" fontId="14" fillId="0" borderId="0" xfId="52" applyFont="1" applyAlignment="1" applyProtection="1">
      <alignment horizontal="center" vertical="center" wrapText="1"/>
      <protection locked="0"/>
    </xf>
    <xf numFmtId="0" fontId="21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 applyProtection="1">
      <alignment horizontal="center" wrapText="1"/>
      <protection locked="0"/>
    </xf>
    <xf numFmtId="0" fontId="25" fillId="38" borderId="11" xfId="52" applyFont="1" applyFill="1" applyBorder="1" applyAlignment="1" applyProtection="1">
      <alignment horizontal="center" vertical="center"/>
      <protection locked="0"/>
    </xf>
    <xf numFmtId="0" fontId="18" fillId="0" borderId="11" xfId="52" applyFont="1" applyFill="1" applyBorder="1" applyAlignment="1" applyProtection="1">
      <alignment horizontal="center" vertical="center" wrapText="1"/>
      <protection locked="0"/>
    </xf>
    <xf numFmtId="0" fontId="26" fillId="38" borderId="11" xfId="52" applyFont="1" applyFill="1" applyBorder="1" applyAlignment="1" applyProtection="1">
      <alignment horizontal="center" vertical="center" wrapText="1"/>
      <protection locked="0"/>
    </xf>
    <xf numFmtId="0" fontId="20" fillId="38" borderId="11" xfId="52" applyFont="1" applyFill="1" applyBorder="1" applyAlignment="1" applyProtection="1">
      <alignment horizontal="center" vertical="center" wrapText="1"/>
      <protection locked="0"/>
    </xf>
    <xf numFmtId="0" fontId="16" fillId="0" borderId="11" xfId="52" applyFont="1" applyFill="1" applyBorder="1" applyAlignment="1" applyProtection="1">
      <alignment horizontal="center" vertical="center" wrapText="1"/>
      <protection locked="0"/>
    </xf>
    <xf numFmtId="0" fontId="14" fillId="0" borderId="0" xfId="52" applyFont="1" applyAlignment="1">
      <alignment horizontal="left"/>
      <protection/>
    </xf>
    <xf numFmtId="0" fontId="14" fillId="0" borderId="0" xfId="52" applyFont="1" applyProtection="1">
      <alignment/>
      <protection locked="0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52" applyFont="1" applyAlignment="1">
      <alignment horizontal="left"/>
      <protection/>
    </xf>
    <xf numFmtId="0" fontId="16" fillId="0" borderId="0" xfId="0" applyFont="1" applyAlignment="1">
      <alignment horizontal="left" vertical="center" wrapText="1"/>
    </xf>
    <xf numFmtId="0" fontId="16" fillId="0" borderId="0" xfId="52" applyFont="1" applyAlignment="1">
      <alignment vertical="center" wrapText="1"/>
      <protection/>
    </xf>
    <xf numFmtId="0" fontId="23" fillId="0" borderId="15" xfId="52" applyFont="1" applyBorder="1" applyAlignment="1" applyProtection="1">
      <alignment horizontal="center" vertical="center" wrapText="1"/>
      <protection locked="0"/>
    </xf>
    <xf numFmtId="0" fontId="24" fillId="0" borderId="16" xfId="52" applyFont="1" applyBorder="1" applyAlignment="1">
      <alignment horizontal="center" vertical="center" wrapText="1"/>
      <protection/>
    </xf>
    <xf numFmtId="0" fontId="23" fillId="0" borderId="17" xfId="52" applyFont="1" applyBorder="1" applyAlignment="1" applyProtection="1">
      <alignment horizontal="center" vertical="center" wrapText="1"/>
      <protection locked="0"/>
    </xf>
    <xf numFmtId="0" fontId="24" fillId="0" borderId="13" xfId="52" applyFont="1" applyBorder="1" applyAlignment="1">
      <alignment horizontal="center" vertical="center" wrapText="1"/>
      <protection/>
    </xf>
    <xf numFmtId="0" fontId="23" fillId="0" borderId="18" xfId="52" applyFont="1" applyBorder="1" applyAlignment="1" applyProtection="1">
      <alignment horizontal="center" vertical="center" wrapText="1"/>
      <protection locked="0"/>
    </xf>
    <xf numFmtId="0" fontId="24" fillId="0" borderId="19" xfId="52" applyFont="1" applyBorder="1" applyAlignment="1">
      <alignment horizontal="center" vertical="center" wrapText="1"/>
      <protection/>
    </xf>
    <xf numFmtId="0" fontId="23" fillId="0" borderId="19" xfId="52" applyFont="1" applyBorder="1" applyAlignment="1" applyProtection="1">
      <alignment horizontal="center" vertical="center" wrapText="1"/>
      <protection locked="0"/>
    </xf>
    <xf numFmtId="0" fontId="23" fillId="35" borderId="20" xfId="52" applyFont="1" applyFill="1" applyBorder="1" applyAlignment="1" applyProtection="1">
      <alignment horizontal="center" vertical="center" wrapText="1"/>
      <protection locked="0"/>
    </xf>
    <xf numFmtId="0" fontId="24" fillId="35" borderId="2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591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591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591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28</xdr:row>
      <xdr:rowOff>0</xdr:rowOff>
    </xdr:from>
    <xdr:to>
      <xdr:col>11</xdr:col>
      <xdr:colOff>600075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591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591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591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591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591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591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28</xdr:row>
      <xdr:rowOff>0</xdr:rowOff>
    </xdr:from>
    <xdr:to>
      <xdr:col>11</xdr:col>
      <xdr:colOff>323850</xdr:colOff>
      <xdr:row>28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59130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915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15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915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15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915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15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915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15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69151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915150"/>
          <a:ext cx="7620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647700</xdr:colOff>
      <xdr:row>0</xdr:row>
      <xdr:rowOff>47625</xdr:rowOff>
    </xdr:from>
    <xdr:to>
      <xdr:col>7</xdr:col>
      <xdr:colOff>9525</xdr:colOff>
      <xdr:row>1</xdr:row>
      <xdr:rowOff>66675</xdr:rowOff>
    </xdr:to>
    <xdr:pic>
      <xdr:nvPicPr>
        <xdr:cNvPr id="25" name="Рисунок 3" descr="740187355"/>
        <xdr:cNvPicPr preferRelativeResize="1">
          <a:picLocks noChangeAspect="1"/>
        </xdr:cNvPicPr>
      </xdr:nvPicPr>
      <xdr:blipFill>
        <a:blip r:embed="rId3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5191125" y="47625"/>
          <a:ext cx="1285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1457325</xdr:colOff>
      <xdr:row>0</xdr:row>
      <xdr:rowOff>0</xdr:rowOff>
    </xdr:from>
    <xdr:to>
      <xdr:col>4</xdr:col>
      <xdr:colOff>533400</xdr:colOff>
      <xdr:row>1</xdr:row>
      <xdr:rowOff>95250</xdr:rowOff>
    </xdr:to>
    <xdr:pic>
      <xdr:nvPicPr>
        <xdr:cNvPr id="2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419100</xdr:colOff>
      <xdr:row>28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248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28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484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0</xdr:row>
      <xdr:rowOff>133350</xdr:rowOff>
    </xdr:from>
    <xdr:to>
      <xdr:col>7</xdr:col>
      <xdr:colOff>9525</xdr:colOff>
      <xdr:row>1</xdr:row>
      <xdr:rowOff>981075</xdr:rowOff>
    </xdr:to>
    <xdr:pic>
      <xdr:nvPicPr>
        <xdr:cNvPr id="11" name="Рисунок 3" descr="740187355"/>
        <xdr:cNvPicPr preferRelativeResize="1">
          <a:picLocks noChangeAspect="1"/>
        </xdr:cNvPicPr>
      </xdr:nvPicPr>
      <xdr:blipFill>
        <a:blip r:embed="rId3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5124450" y="133350"/>
          <a:ext cx="1209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1466850</xdr:colOff>
      <xdr:row>0</xdr:row>
      <xdr:rowOff>76200</xdr:rowOff>
    </xdr:from>
    <xdr:to>
      <xdr:col>4</xdr:col>
      <xdr:colOff>571500</xdr:colOff>
      <xdr:row>2</xdr:row>
      <xdr:rowOff>28575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7620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33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57950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33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57950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33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57950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33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57950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</xdr:colOff>
      <xdr:row>23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5334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57950"/>
          <a:ext cx="847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76200</xdr:rowOff>
    </xdr:from>
    <xdr:to>
      <xdr:col>6</xdr:col>
      <xdr:colOff>333375</xdr:colOff>
      <xdr:row>1</xdr:row>
      <xdr:rowOff>866775</xdr:rowOff>
    </xdr:to>
    <xdr:pic>
      <xdr:nvPicPr>
        <xdr:cNvPr id="11" name="Рисунок 3" descr="740187355"/>
        <xdr:cNvPicPr preferRelativeResize="1">
          <a:picLocks noChangeAspect="1"/>
        </xdr:cNvPicPr>
      </xdr:nvPicPr>
      <xdr:blipFill>
        <a:blip r:embed="rId3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5514975" y="76200"/>
          <a:ext cx="1276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1666875</xdr:colOff>
      <xdr:row>0</xdr:row>
      <xdr:rowOff>9525</xdr:rowOff>
    </xdr:from>
    <xdr:to>
      <xdr:col>4</xdr:col>
      <xdr:colOff>666750</xdr:colOff>
      <xdr:row>2</xdr:row>
      <xdr:rowOff>28575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14575" y="9525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0</xdr:row>
      <xdr:rowOff>85725</xdr:rowOff>
    </xdr:from>
    <xdr:to>
      <xdr:col>6</xdr:col>
      <xdr:colOff>342900</xdr:colOff>
      <xdr:row>1</xdr:row>
      <xdr:rowOff>923925</xdr:rowOff>
    </xdr:to>
    <xdr:pic>
      <xdr:nvPicPr>
        <xdr:cNvPr id="1" name="Рисунок 3" descr="740187355"/>
        <xdr:cNvPicPr preferRelativeResize="1">
          <a:picLocks noChangeAspect="1"/>
        </xdr:cNvPicPr>
      </xdr:nvPicPr>
      <xdr:blipFill>
        <a:blip r:embed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5429250" y="85725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0</xdr:row>
      <xdr:rowOff>0</xdr:rowOff>
    </xdr:from>
    <xdr:to>
      <xdr:col>4</xdr:col>
      <xdr:colOff>790575</xdr:colOff>
      <xdr:row>2</xdr:row>
      <xdr:rowOff>28575</xdr:rowOff>
    </xdr:to>
    <xdr:pic>
      <xdr:nvPicPr>
        <xdr:cNvPr id="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0"/>
          <a:ext cx="1219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1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38100</xdr:rowOff>
    </xdr:from>
    <xdr:to>
      <xdr:col>6</xdr:col>
      <xdr:colOff>485775</xdr:colOff>
      <xdr:row>1</xdr:row>
      <xdr:rowOff>57150</xdr:rowOff>
    </xdr:to>
    <xdr:pic>
      <xdr:nvPicPr>
        <xdr:cNvPr id="11" name="Рисунок 3" descr="740187355"/>
        <xdr:cNvPicPr preferRelativeResize="1">
          <a:picLocks noChangeAspect="1"/>
        </xdr:cNvPicPr>
      </xdr:nvPicPr>
      <xdr:blipFill>
        <a:blip r:embed="rId3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657725" y="38100"/>
          <a:ext cx="1333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1304925</xdr:colOff>
      <xdr:row>0</xdr:row>
      <xdr:rowOff>0</xdr:rowOff>
    </xdr:from>
    <xdr:to>
      <xdr:col>4</xdr:col>
      <xdr:colOff>390525</xdr:colOff>
      <xdr:row>1</xdr:row>
      <xdr:rowOff>95250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0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8199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8199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8199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8199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8199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8199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8199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8199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29</xdr:row>
      <xdr:rowOff>0</xdr:rowOff>
    </xdr:from>
    <xdr:to>
      <xdr:col>12</xdr:col>
      <xdr:colOff>419100</xdr:colOff>
      <xdr:row>29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8199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81990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0</xdr:row>
      <xdr:rowOff>28575</xdr:rowOff>
    </xdr:from>
    <xdr:to>
      <xdr:col>9</xdr:col>
      <xdr:colOff>0</xdr:colOff>
      <xdr:row>0</xdr:row>
      <xdr:rowOff>1057275</xdr:rowOff>
    </xdr:to>
    <xdr:pic>
      <xdr:nvPicPr>
        <xdr:cNvPr id="11" name="Рисунок 3" descr="740187355"/>
        <xdr:cNvPicPr preferRelativeResize="1">
          <a:picLocks noChangeAspect="1"/>
        </xdr:cNvPicPr>
      </xdr:nvPicPr>
      <xdr:blipFill>
        <a:blip r:embed="rId3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5067300" y="28575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1524000</xdr:colOff>
      <xdr:row>0</xdr:row>
      <xdr:rowOff>19050</xdr:rowOff>
    </xdr:from>
    <xdr:to>
      <xdr:col>4</xdr:col>
      <xdr:colOff>419100</xdr:colOff>
      <xdr:row>1</xdr:row>
      <xdr:rowOff>123825</xdr:rowOff>
    </xdr:to>
    <xdr:pic>
      <xdr:nvPicPr>
        <xdr:cNvPr id="12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19050"/>
          <a:ext cx="1276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481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819650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481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819650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481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819650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481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819650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419100</xdr:colOff>
      <xdr:row>16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481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16</xdr:row>
      <xdr:rowOff>0</xdr:rowOff>
    </xdr:from>
    <xdr:to>
      <xdr:col>11</xdr:col>
      <xdr:colOff>323850</xdr:colOff>
      <xdr:row>16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4819650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6668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66875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1295400</xdr:colOff>
      <xdr:row>1</xdr:row>
      <xdr:rowOff>104775</xdr:rowOff>
    </xdr:from>
    <xdr:to>
      <xdr:col>4</xdr:col>
      <xdr:colOff>1247775</xdr:colOff>
      <xdr:row>1</xdr:row>
      <xdr:rowOff>1114425</xdr:rowOff>
    </xdr:to>
    <xdr:pic>
      <xdr:nvPicPr>
        <xdr:cNvPr id="215" name="Рисунок 3" descr="740187355"/>
        <xdr:cNvPicPr preferRelativeResize="1">
          <a:picLocks noChangeAspect="1"/>
        </xdr:cNvPicPr>
      </xdr:nvPicPr>
      <xdr:blipFill>
        <a:blip r:embed="rId3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266700"/>
          <a:ext cx="13335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1323975</xdr:colOff>
      <xdr:row>0</xdr:row>
      <xdr:rowOff>152400</xdr:rowOff>
    </xdr:from>
    <xdr:to>
      <xdr:col>2</xdr:col>
      <xdr:colOff>1152525</xdr:colOff>
      <xdr:row>2</xdr:row>
      <xdr:rowOff>47625</xdr:rowOff>
    </xdr:to>
    <xdr:pic>
      <xdr:nvPicPr>
        <xdr:cNvPr id="216" name="Picture 1" descr="C:\Users\fpq973\AppData\Local\Microsoft\Windows\Temporary Internet Files\Content.Word\логотип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152400"/>
          <a:ext cx="12096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52"/>
  <sheetViews>
    <sheetView view="pageLayout" zoomScale="91" zoomScalePageLayoutView="91" workbookViewId="0" topLeftCell="A1">
      <selection activeCell="J1" sqref="J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27.281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81.7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36" customHeight="1">
      <c r="A2" s="86" t="s">
        <v>211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8"/>
      <c r="M2" s="8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9"/>
      <c r="M3" s="8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87" t="s">
        <v>206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8" t="s">
        <v>68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5" t="s">
        <v>22</v>
      </c>
      <c r="B7" s="75" t="s">
        <v>0</v>
      </c>
      <c r="C7" s="75" t="s">
        <v>1</v>
      </c>
      <c r="D7" s="75" t="s">
        <v>28</v>
      </c>
      <c r="E7" s="75" t="s">
        <v>25</v>
      </c>
      <c r="F7" s="75" t="s">
        <v>26</v>
      </c>
      <c r="G7" s="75" t="s">
        <v>2</v>
      </c>
      <c r="H7" s="75" t="s">
        <v>3</v>
      </c>
      <c r="I7" s="77"/>
      <c r="J7" s="75" t="s">
        <v>4</v>
      </c>
      <c r="K7" s="77"/>
      <c r="L7" s="78" t="s">
        <v>29</v>
      </c>
      <c r="M7" s="7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6"/>
      <c r="B8" s="75"/>
      <c r="C8" s="75"/>
      <c r="D8" s="76"/>
      <c r="E8" s="76"/>
      <c r="F8" s="75"/>
      <c r="G8" s="76"/>
      <c r="H8" s="75" t="s">
        <v>11</v>
      </c>
      <c r="I8" s="82" t="s">
        <v>24</v>
      </c>
      <c r="J8" s="75" t="s">
        <v>11</v>
      </c>
      <c r="K8" s="82" t="s">
        <v>24</v>
      </c>
      <c r="L8" s="78"/>
      <c r="M8" s="8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6"/>
      <c r="B9" s="75"/>
      <c r="C9" s="75"/>
      <c r="D9" s="76"/>
      <c r="E9" s="76"/>
      <c r="F9" s="75"/>
      <c r="G9" s="76"/>
      <c r="H9" s="76"/>
      <c r="I9" s="83"/>
      <c r="J9" s="76"/>
      <c r="K9" s="83"/>
      <c r="L9" s="78"/>
      <c r="M9" s="8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7">
        <v>1</v>
      </c>
      <c r="B10" s="38">
        <v>1</v>
      </c>
      <c r="C10" s="41" t="s">
        <v>72</v>
      </c>
      <c r="D10" s="38" t="s">
        <v>65</v>
      </c>
      <c r="E10" s="40" t="s">
        <v>71</v>
      </c>
      <c r="F10" s="46" t="s">
        <v>30</v>
      </c>
      <c r="G10" s="42" t="s">
        <v>40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47">
        <v>2</v>
      </c>
      <c r="B11" s="38">
        <v>87</v>
      </c>
      <c r="C11" s="40" t="s">
        <v>78</v>
      </c>
      <c r="D11" s="38" t="s">
        <v>65</v>
      </c>
      <c r="E11" s="40" t="s">
        <v>36</v>
      </c>
      <c r="F11" s="46" t="s">
        <v>30</v>
      </c>
      <c r="G11" s="42" t="s">
        <v>40</v>
      </c>
      <c r="H11" s="38">
        <v>3</v>
      </c>
      <c r="I11" s="27">
        <v>20</v>
      </c>
      <c r="J11" s="38">
        <v>2</v>
      </c>
      <c r="K11" s="27">
        <v>22</v>
      </c>
      <c r="L11" s="39">
        <v>42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7">
        <v>3</v>
      </c>
      <c r="B12" s="38">
        <v>33</v>
      </c>
      <c r="C12" s="40" t="s">
        <v>124</v>
      </c>
      <c r="D12" s="38" t="s">
        <v>31</v>
      </c>
      <c r="E12" s="40" t="s">
        <v>36</v>
      </c>
      <c r="F12" s="46" t="s">
        <v>30</v>
      </c>
      <c r="G12" s="42" t="s">
        <v>40</v>
      </c>
      <c r="H12" s="38">
        <v>2</v>
      </c>
      <c r="I12" s="27">
        <v>22</v>
      </c>
      <c r="J12" s="38">
        <v>3</v>
      </c>
      <c r="K12" s="27">
        <v>20</v>
      </c>
      <c r="L12" s="39">
        <v>42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7">
        <v>4</v>
      </c>
      <c r="B13" s="38">
        <v>5</v>
      </c>
      <c r="C13" s="40" t="s">
        <v>179</v>
      </c>
      <c r="D13" s="38" t="s">
        <v>31</v>
      </c>
      <c r="E13" s="40" t="s">
        <v>60</v>
      </c>
      <c r="F13" s="46" t="s">
        <v>30</v>
      </c>
      <c r="G13" s="42" t="s">
        <v>40</v>
      </c>
      <c r="H13" s="38">
        <v>4</v>
      </c>
      <c r="I13" s="27">
        <v>18</v>
      </c>
      <c r="J13" s="38">
        <v>4</v>
      </c>
      <c r="K13" s="27">
        <v>18</v>
      </c>
      <c r="L13" s="39">
        <v>36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7">
        <v>5</v>
      </c>
      <c r="B14" s="38">
        <v>31</v>
      </c>
      <c r="C14" s="40" t="s">
        <v>128</v>
      </c>
      <c r="D14" s="38" t="s">
        <v>31</v>
      </c>
      <c r="E14" s="40" t="s">
        <v>99</v>
      </c>
      <c r="F14" s="46" t="s">
        <v>30</v>
      </c>
      <c r="G14" s="42" t="s">
        <v>40</v>
      </c>
      <c r="H14" s="38">
        <v>6</v>
      </c>
      <c r="I14" s="27">
        <v>15</v>
      </c>
      <c r="J14" s="38">
        <v>5</v>
      </c>
      <c r="K14" s="27">
        <v>16</v>
      </c>
      <c r="L14" s="39">
        <v>31</v>
      </c>
      <c r="M14" s="20" t="e">
        <f>#REF!+#REF!</f>
        <v>#REF!</v>
      </c>
      <c r="N14" s="21"/>
      <c r="O14" s="22"/>
      <c r="P14" s="21">
        <f>IF(H14=1,25,0)</f>
        <v>0</v>
      </c>
      <c r="Q14" s="21">
        <f>IF(H14=2,22,0)</f>
        <v>0</v>
      </c>
      <c r="R14" s="21">
        <f>IF(H14=3,20,0)</f>
        <v>0</v>
      </c>
      <c r="S14" s="21">
        <f>IF(H14=4,18,0)</f>
        <v>0</v>
      </c>
      <c r="T14" s="21">
        <f>IF(H14=5,16,0)</f>
        <v>0</v>
      </c>
      <c r="U14" s="21">
        <f>IF(H14=6,15,0)</f>
        <v>15</v>
      </c>
      <c r="V14" s="21">
        <f>IF(H14=7,14,0)</f>
        <v>0</v>
      </c>
      <c r="W14" s="21">
        <f>IF(H14=8,13,0)</f>
        <v>0</v>
      </c>
      <c r="X14" s="21">
        <f>IF(H14=9,12,0)</f>
        <v>0</v>
      </c>
      <c r="Y14" s="21">
        <f>IF(H14=10,11,0)</f>
        <v>0</v>
      </c>
      <c r="Z14" s="21">
        <f>IF(H14=11,10,0)</f>
        <v>0</v>
      </c>
      <c r="AA14" s="21">
        <f>IF(H14=12,9,0)</f>
        <v>0</v>
      </c>
      <c r="AB14" s="21">
        <f>IF(H14=13,8,0)</f>
        <v>0</v>
      </c>
      <c r="AC14" s="21">
        <f>IF(H14=14,7,0)</f>
        <v>0</v>
      </c>
      <c r="AD14" s="21">
        <f>IF(H14=15,6,0)</f>
        <v>0</v>
      </c>
      <c r="AE14" s="21">
        <f>IF(H14=16,5,0)</f>
        <v>0</v>
      </c>
      <c r="AF14" s="21">
        <f>IF(H14=17,4,0)</f>
        <v>0</v>
      </c>
      <c r="AG14" s="21">
        <f>IF(H14=18,3,0)</f>
        <v>0</v>
      </c>
      <c r="AH14" s="21">
        <f>IF(H14=19,2,0)</f>
        <v>0</v>
      </c>
      <c r="AI14" s="21">
        <f>IF(H14=20,1,0)</f>
        <v>0</v>
      </c>
      <c r="AJ14" s="21">
        <f>IF(H14&gt;20,0,0)</f>
        <v>0</v>
      </c>
      <c r="AK14" s="21">
        <f>IF(H14="сх",0,0)</f>
        <v>0</v>
      </c>
      <c r="AL14" s="21">
        <f>SUM(P14:AJ14)</f>
        <v>15</v>
      </c>
      <c r="AM14" s="21">
        <f>IF(J14=1,25,0)</f>
        <v>0</v>
      </c>
      <c r="AN14" s="21">
        <f>IF(J14=2,22,0)</f>
        <v>0</v>
      </c>
      <c r="AO14" s="21">
        <f>IF(J14=3,20,0)</f>
        <v>0</v>
      </c>
      <c r="AP14" s="21">
        <f>IF(J14=4,18,0)</f>
        <v>0</v>
      </c>
      <c r="AQ14" s="21">
        <f>IF(J14=5,16,0)</f>
        <v>16</v>
      </c>
      <c r="AR14" s="21">
        <f>IF(J14=6,15,0)</f>
        <v>0</v>
      </c>
      <c r="AS14" s="21">
        <f>IF(J14=7,14,0)</f>
        <v>0</v>
      </c>
      <c r="AT14" s="21">
        <f>IF(J14=8,13,0)</f>
        <v>0</v>
      </c>
      <c r="AU14" s="21">
        <f>IF(J14=9,12,0)</f>
        <v>0</v>
      </c>
      <c r="AV14" s="21">
        <f>IF(J14=10,11,0)</f>
        <v>0</v>
      </c>
      <c r="AW14" s="21">
        <f>IF(J14=11,10,0)</f>
        <v>0</v>
      </c>
      <c r="AX14" s="21">
        <f>IF(J14=12,9,0)</f>
        <v>0</v>
      </c>
      <c r="AY14" s="21">
        <f>IF(J14=13,8,0)</f>
        <v>0</v>
      </c>
      <c r="AZ14" s="21">
        <f>IF(J14=14,7,0)</f>
        <v>0</v>
      </c>
      <c r="BA14" s="21">
        <f>IF(J14=15,6,0)</f>
        <v>0</v>
      </c>
      <c r="BB14" s="21">
        <f>IF(J14=16,5,0)</f>
        <v>0</v>
      </c>
      <c r="BC14" s="21">
        <f>IF(J14=17,4,0)</f>
        <v>0</v>
      </c>
      <c r="BD14" s="21">
        <f>IF(J14=18,3,0)</f>
        <v>0</v>
      </c>
      <c r="BE14" s="21">
        <f>IF(J14=19,2,0)</f>
        <v>0</v>
      </c>
      <c r="BF14" s="21">
        <f>IF(J14=20,1,0)</f>
        <v>0</v>
      </c>
      <c r="BG14" s="21">
        <f>IF(J14&gt;20,0,0)</f>
        <v>0</v>
      </c>
      <c r="BH14" s="21">
        <f>IF(J14="сх",0,0)</f>
        <v>0</v>
      </c>
      <c r="BI14" s="21">
        <f>SUM(AM14:BG14)</f>
        <v>16</v>
      </c>
      <c r="BJ14" s="21">
        <f>IF(H14=1,45,0)</f>
        <v>0</v>
      </c>
      <c r="BK14" s="21">
        <f>IF(H14=2,42,0)</f>
        <v>0</v>
      </c>
      <c r="BL14" s="21">
        <f>IF(H14=3,40,0)</f>
        <v>0</v>
      </c>
      <c r="BM14" s="21">
        <f>IF(H14=4,38,0)</f>
        <v>0</v>
      </c>
      <c r="BN14" s="21">
        <f>IF(H14=5,36,0)</f>
        <v>0</v>
      </c>
      <c r="BO14" s="21">
        <f>IF(H14=6,35,0)</f>
        <v>35</v>
      </c>
      <c r="BP14" s="21">
        <f>IF(H14=7,34,0)</f>
        <v>0</v>
      </c>
      <c r="BQ14" s="21">
        <f>IF(H14=8,33,0)</f>
        <v>0</v>
      </c>
      <c r="BR14" s="21">
        <f>IF(H14=9,32,0)</f>
        <v>0</v>
      </c>
      <c r="BS14" s="21">
        <f>IF(H14=10,31,0)</f>
        <v>0</v>
      </c>
      <c r="BT14" s="21">
        <f>IF(H14=11,30,0)</f>
        <v>0</v>
      </c>
      <c r="BU14" s="21">
        <f>IF(H14=12,29,0)</f>
        <v>0</v>
      </c>
      <c r="BV14" s="21">
        <f>IF(H14=13,28,0)</f>
        <v>0</v>
      </c>
      <c r="BW14" s="21">
        <f>IF(H14=14,27,0)</f>
        <v>0</v>
      </c>
      <c r="BX14" s="21">
        <f>IF(H14=15,26,0)</f>
        <v>0</v>
      </c>
      <c r="BY14" s="21">
        <f>IF(H14=16,25,0)</f>
        <v>0</v>
      </c>
      <c r="BZ14" s="21">
        <f>IF(H14=17,24,0)</f>
        <v>0</v>
      </c>
      <c r="CA14" s="21">
        <f>IF(H14=18,23,0)</f>
        <v>0</v>
      </c>
      <c r="CB14" s="21">
        <f>IF(H14=19,22,0)</f>
        <v>0</v>
      </c>
      <c r="CC14" s="21">
        <f>IF(H14=20,21,0)</f>
        <v>0</v>
      </c>
      <c r="CD14" s="21">
        <f>IF(H14=21,20,0)</f>
        <v>0</v>
      </c>
      <c r="CE14" s="21">
        <f>IF(H14=22,19,0)</f>
        <v>0</v>
      </c>
      <c r="CF14" s="21">
        <f>IF(H14=23,18,0)</f>
        <v>0</v>
      </c>
      <c r="CG14" s="21">
        <f>IF(H14=24,17,0)</f>
        <v>0</v>
      </c>
      <c r="CH14" s="21">
        <f>IF(H14=25,16,0)</f>
        <v>0</v>
      </c>
      <c r="CI14" s="21">
        <f>IF(H14=26,15,0)</f>
        <v>0</v>
      </c>
      <c r="CJ14" s="21">
        <f>IF(H14=27,14,0)</f>
        <v>0</v>
      </c>
      <c r="CK14" s="21">
        <f>IF(H14=28,13,0)</f>
        <v>0</v>
      </c>
      <c r="CL14" s="21">
        <f>IF(H14=29,12,0)</f>
        <v>0</v>
      </c>
      <c r="CM14" s="21">
        <f>IF(H14=30,11,0)</f>
        <v>0</v>
      </c>
      <c r="CN14" s="21">
        <f>IF(H14=31,10,0)</f>
        <v>0</v>
      </c>
      <c r="CO14" s="21">
        <f>IF(H14=32,9,0)</f>
        <v>0</v>
      </c>
      <c r="CP14" s="21">
        <f>IF(H14=33,8,0)</f>
        <v>0</v>
      </c>
      <c r="CQ14" s="21">
        <f>IF(H14=34,7,0)</f>
        <v>0</v>
      </c>
      <c r="CR14" s="21">
        <f>IF(H14=35,6,0)</f>
        <v>0</v>
      </c>
      <c r="CS14" s="21">
        <f>IF(H14=36,5,0)</f>
        <v>0</v>
      </c>
      <c r="CT14" s="21">
        <f>IF(H14=37,4,0)</f>
        <v>0</v>
      </c>
      <c r="CU14" s="21">
        <f>IF(H14=38,3,0)</f>
        <v>0</v>
      </c>
      <c r="CV14" s="21">
        <f>IF(H14=39,2,0)</f>
        <v>0</v>
      </c>
      <c r="CW14" s="21">
        <f>IF(H14=40,1,0)</f>
        <v>0</v>
      </c>
      <c r="CX14" s="21">
        <f>IF(H14&gt;20,0,0)</f>
        <v>0</v>
      </c>
      <c r="CY14" s="21">
        <f>IF(H14="сх",0,0)</f>
        <v>0</v>
      </c>
      <c r="CZ14" s="21">
        <f>SUM(BJ14:CY14)</f>
        <v>35</v>
      </c>
      <c r="DA14" s="21">
        <f>IF(J14=1,45,0)</f>
        <v>0</v>
      </c>
      <c r="DB14" s="21">
        <f>IF(J14=2,42,0)</f>
        <v>0</v>
      </c>
      <c r="DC14" s="21">
        <f>IF(J14=3,40,0)</f>
        <v>0</v>
      </c>
      <c r="DD14" s="21">
        <f>IF(J14=4,38,0)</f>
        <v>0</v>
      </c>
      <c r="DE14" s="21">
        <f>IF(J14=5,36,0)</f>
        <v>36</v>
      </c>
      <c r="DF14" s="21">
        <f>IF(J14=6,35,0)</f>
        <v>0</v>
      </c>
      <c r="DG14" s="21">
        <f>IF(J14=7,34,0)</f>
        <v>0</v>
      </c>
      <c r="DH14" s="21">
        <f>IF(J14=8,33,0)</f>
        <v>0</v>
      </c>
      <c r="DI14" s="21">
        <f>IF(J14=9,32,0)</f>
        <v>0</v>
      </c>
      <c r="DJ14" s="21">
        <f>IF(J14=10,31,0)</f>
        <v>0</v>
      </c>
      <c r="DK14" s="21">
        <f>IF(J14=11,30,0)</f>
        <v>0</v>
      </c>
      <c r="DL14" s="21">
        <f>IF(J14=12,29,0)</f>
        <v>0</v>
      </c>
      <c r="DM14" s="21">
        <f>IF(J14=13,28,0)</f>
        <v>0</v>
      </c>
      <c r="DN14" s="21">
        <f>IF(J14=14,27,0)</f>
        <v>0</v>
      </c>
      <c r="DO14" s="21">
        <f>IF(J14=15,26,0)</f>
        <v>0</v>
      </c>
      <c r="DP14" s="21">
        <f>IF(J14=16,25,0)</f>
        <v>0</v>
      </c>
      <c r="DQ14" s="21">
        <f>IF(J14=17,24,0)</f>
        <v>0</v>
      </c>
      <c r="DR14" s="21">
        <f>IF(J14=18,23,0)</f>
        <v>0</v>
      </c>
      <c r="DS14" s="21">
        <f>IF(J14=19,22,0)</f>
        <v>0</v>
      </c>
      <c r="DT14" s="21">
        <f>IF(J14=20,21,0)</f>
        <v>0</v>
      </c>
      <c r="DU14" s="21">
        <f>IF(J14=21,20,0)</f>
        <v>0</v>
      </c>
      <c r="DV14" s="21">
        <f>IF(J14=22,19,0)</f>
        <v>0</v>
      </c>
      <c r="DW14" s="21">
        <f>IF(J14=23,18,0)</f>
        <v>0</v>
      </c>
      <c r="DX14" s="21">
        <f>IF(J14=24,17,0)</f>
        <v>0</v>
      </c>
      <c r="DY14" s="21">
        <f>IF(J14=25,16,0)</f>
        <v>0</v>
      </c>
      <c r="DZ14" s="21">
        <f>IF(J14=26,15,0)</f>
        <v>0</v>
      </c>
      <c r="EA14" s="21">
        <f>IF(J14=27,14,0)</f>
        <v>0</v>
      </c>
      <c r="EB14" s="21">
        <f>IF(J14=28,13,0)</f>
        <v>0</v>
      </c>
      <c r="EC14" s="21">
        <f>IF(J14=29,12,0)</f>
        <v>0</v>
      </c>
      <c r="ED14" s="21">
        <f>IF(J14=30,11,0)</f>
        <v>0</v>
      </c>
      <c r="EE14" s="21">
        <f>IF(J14=31,10,0)</f>
        <v>0</v>
      </c>
      <c r="EF14" s="21">
        <f>IF(J14=32,9,0)</f>
        <v>0</v>
      </c>
      <c r="EG14" s="21">
        <f>IF(J14=33,8,0)</f>
        <v>0</v>
      </c>
      <c r="EH14" s="21">
        <f>IF(J14=34,7,0)</f>
        <v>0</v>
      </c>
      <c r="EI14" s="21">
        <f>IF(J14=35,6,0)</f>
        <v>0</v>
      </c>
      <c r="EJ14" s="21">
        <f>IF(J14=36,5,0)</f>
        <v>0</v>
      </c>
      <c r="EK14" s="21">
        <f>IF(J14=37,4,0)</f>
        <v>0</v>
      </c>
      <c r="EL14" s="21">
        <f>IF(J14=38,3,0)</f>
        <v>0</v>
      </c>
      <c r="EM14" s="21">
        <f>IF(J14=39,2,0)</f>
        <v>0</v>
      </c>
      <c r="EN14" s="21">
        <f>IF(J14=40,1,0)</f>
        <v>0</v>
      </c>
      <c r="EO14" s="21">
        <f>IF(J14&gt;20,0,0)</f>
        <v>0</v>
      </c>
      <c r="EP14" s="21">
        <f>IF(J14="сх",0,0)</f>
        <v>0</v>
      </c>
      <c r="EQ14" s="21">
        <f>SUM(DA14:EP14)</f>
        <v>36</v>
      </c>
      <c r="ER14" s="21"/>
      <c r="ES14" s="21">
        <f>IF(H14="сх","ноль",IF(H14&gt;0,H14,"Ноль"))</f>
        <v>6</v>
      </c>
      <c r="ET14" s="21">
        <f>IF(J14="сх","ноль",IF(J14&gt;0,J14,"Ноль"))</f>
        <v>5</v>
      </c>
      <c r="EU14" s="21"/>
      <c r="EV14" s="21">
        <f>MIN(ES14,ET14)</f>
        <v>5</v>
      </c>
      <c r="EW14" s="21" t="e">
        <f>IF(L14=#REF!,IF(J14&lt;#REF!,#REF!,FA14),#REF!)</f>
        <v>#REF!</v>
      </c>
      <c r="EX14" s="21" t="e">
        <f>IF(L14=#REF!,IF(J14&lt;#REF!,0,1))</f>
        <v>#REF!</v>
      </c>
      <c r="EY14" s="21" t="e">
        <f>IF(AND(EV14&gt;=21,EV14&lt;&gt;0),EV14,IF(L14&lt;#REF!,"СТОП",EW14+EX14))</f>
        <v>#REF!</v>
      </c>
      <c r="EZ14" s="21"/>
      <c r="FA14" s="21">
        <v>25</v>
      </c>
      <c r="FB14" s="21">
        <v>26</v>
      </c>
      <c r="FC14" s="21"/>
      <c r="FD14" s="23">
        <f>IF(H14=1,25,0)</f>
        <v>0</v>
      </c>
      <c r="FE14" s="23">
        <f>IF(H14=2,22,0)</f>
        <v>0</v>
      </c>
      <c r="FF14" s="23">
        <f>IF(H14=3,20,0)</f>
        <v>0</v>
      </c>
      <c r="FG14" s="23">
        <f>IF(H14=4,18,0)</f>
        <v>0</v>
      </c>
      <c r="FH14" s="23">
        <f>IF(H14=5,16,0)</f>
        <v>0</v>
      </c>
      <c r="FI14" s="23">
        <f>IF(H14=6,15,0)</f>
        <v>15</v>
      </c>
      <c r="FJ14" s="23">
        <f>IF(H14=7,14,0)</f>
        <v>0</v>
      </c>
      <c r="FK14" s="23">
        <f>IF(H14=8,13,0)</f>
        <v>0</v>
      </c>
      <c r="FL14" s="23">
        <f>IF(H14=9,12,0)</f>
        <v>0</v>
      </c>
      <c r="FM14" s="23">
        <f>IF(H14=10,11,0)</f>
        <v>0</v>
      </c>
      <c r="FN14" s="23">
        <f>IF(H14=11,10,0)</f>
        <v>0</v>
      </c>
      <c r="FO14" s="23">
        <f>IF(H14=12,9,0)</f>
        <v>0</v>
      </c>
      <c r="FP14" s="23">
        <f>IF(H14=13,8,0)</f>
        <v>0</v>
      </c>
      <c r="FQ14" s="23">
        <f>IF(H14=14,7,0)</f>
        <v>0</v>
      </c>
      <c r="FR14" s="23">
        <f>IF(H14=15,6,0)</f>
        <v>0</v>
      </c>
      <c r="FS14" s="23">
        <f>IF(H14=16,5,0)</f>
        <v>0</v>
      </c>
      <c r="FT14" s="23">
        <f>IF(H14=17,4,0)</f>
        <v>0</v>
      </c>
      <c r="FU14" s="23">
        <f>IF(H14=18,3,0)</f>
        <v>0</v>
      </c>
      <c r="FV14" s="23">
        <f>IF(H14=19,2,0)</f>
        <v>0</v>
      </c>
      <c r="FW14" s="23">
        <f>IF(H14=20,1,0)</f>
        <v>0</v>
      </c>
      <c r="FX14" s="23">
        <f>IF(H14&gt;20,0,0)</f>
        <v>0</v>
      </c>
      <c r="FY14" s="23">
        <f>IF(H14="сх",0,0)</f>
        <v>0</v>
      </c>
      <c r="FZ14" s="23">
        <f>SUM(FD14:FY14)</f>
        <v>15</v>
      </c>
      <c r="GA14" s="23">
        <f>IF(J14=1,25,0)</f>
        <v>0</v>
      </c>
      <c r="GB14" s="23">
        <f>IF(J14=2,22,0)</f>
        <v>0</v>
      </c>
      <c r="GC14" s="23">
        <f>IF(J14=3,20,0)</f>
        <v>0</v>
      </c>
      <c r="GD14" s="23">
        <f>IF(J14=4,18,0)</f>
        <v>0</v>
      </c>
      <c r="GE14" s="23">
        <f>IF(J14=5,16,0)</f>
        <v>16</v>
      </c>
      <c r="GF14" s="23">
        <f>IF(J14=6,15,0)</f>
        <v>0</v>
      </c>
      <c r="GG14" s="23">
        <f>IF(J14=7,14,0)</f>
        <v>0</v>
      </c>
      <c r="GH14" s="23">
        <f>IF(J14=8,13,0)</f>
        <v>0</v>
      </c>
      <c r="GI14" s="23">
        <f>IF(J14=9,12,0)</f>
        <v>0</v>
      </c>
      <c r="GJ14" s="23">
        <f>IF(J14=10,11,0)</f>
        <v>0</v>
      </c>
      <c r="GK14" s="23">
        <f>IF(J14=11,10,0)</f>
        <v>0</v>
      </c>
      <c r="GL14" s="23">
        <f>IF(J14=12,9,0)</f>
        <v>0</v>
      </c>
      <c r="GM14" s="23">
        <f>IF(J14=13,8,0)</f>
        <v>0</v>
      </c>
      <c r="GN14" s="23">
        <f>IF(J14=14,7,0)</f>
        <v>0</v>
      </c>
      <c r="GO14" s="23">
        <f>IF(J14=15,6,0)</f>
        <v>0</v>
      </c>
      <c r="GP14" s="23">
        <f>IF(J14=16,5,0)</f>
        <v>0</v>
      </c>
      <c r="GQ14" s="23">
        <f>IF(J14=17,4,0)</f>
        <v>0</v>
      </c>
      <c r="GR14" s="23">
        <f>IF(J14=18,3,0)</f>
        <v>0</v>
      </c>
      <c r="GS14" s="23">
        <f>IF(J14=19,2,0)</f>
        <v>0</v>
      </c>
      <c r="GT14" s="23">
        <f>IF(J14=20,1,0)</f>
        <v>0</v>
      </c>
      <c r="GU14" s="23">
        <f>IF(J14&gt;20,0,0)</f>
        <v>0</v>
      </c>
      <c r="GV14" s="23">
        <f>IF(J14="сх",0,0)</f>
        <v>0</v>
      </c>
      <c r="GW14" s="23">
        <f>SUM(GA14:GV14)</f>
        <v>16</v>
      </c>
      <c r="GX14" s="23">
        <f>IF(H14=1,100,0)</f>
        <v>0</v>
      </c>
      <c r="GY14" s="23">
        <f>IF(H14=2,98,0)</f>
        <v>0</v>
      </c>
      <c r="GZ14" s="23">
        <f>IF(H14=3,95,0)</f>
        <v>0</v>
      </c>
      <c r="HA14" s="23">
        <f>IF(H14=4,93,0)</f>
        <v>0</v>
      </c>
      <c r="HB14" s="23">
        <f>IF(H14=5,90,0)</f>
        <v>0</v>
      </c>
      <c r="HC14" s="23">
        <f>IF(H14=6,88,0)</f>
        <v>88</v>
      </c>
      <c r="HD14" s="23">
        <f>IF(H14=7,85,0)</f>
        <v>0</v>
      </c>
      <c r="HE14" s="23">
        <f>IF(H14=8,83,0)</f>
        <v>0</v>
      </c>
      <c r="HF14" s="23">
        <f>IF(H14=9,80,0)</f>
        <v>0</v>
      </c>
      <c r="HG14" s="23">
        <f>IF(H14=10,78,0)</f>
        <v>0</v>
      </c>
      <c r="HH14" s="23">
        <f>IF(H14=11,75,0)</f>
        <v>0</v>
      </c>
      <c r="HI14" s="23">
        <f>IF(H14=12,73,0)</f>
        <v>0</v>
      </c>
      <c r="HJ14" s="23">
        <f>IF(H14=13,70,0)</f>
        <v>0</v>
      </c>
      <c r="HK14" s="23">
        <f>IF(H14=14,68,0)</f>
        <v>0</v>
      </c>
      <c r="HL14" s="23">
        <f>IF(H14=15,65,0)</f>
        <v>0</v>
      </c>
      <c r="HM14" s="23">
        <f>IF(H14=16,63,0)</f>
        <v>0</v>
      </c>
      <c r="HN14" s="23">
        <f>IF(H14=17,60,0)</f>
        <v>0</v>
      </c>
      <c r="HO14" s="23">
        <f>IF(H14=18,58,0)</f>
        <v>0</v>
      </c>
      <c r="HP14" s="23">
        <f>IF(H14=19,55,0)</f>
        <v>0</v>
      </c>
      <c r="HQ14" s="23">
        <f>IF(H14=20,53,0)</f>
        <v>0</v>
      </c>
      <c r="HR14" s="23">
        <f>IF(H14&gt;20,0,0)</f>
        <v>0</v>
      </c>
      <c r="HS14" s="23">
        <f>IF(H14="сх",0,0)</f>
        <v>0</v>
      </c>
      <c r="HT14" s="23">
        <f>SUM(GX14:HS14)</f>
        <v>88</v>
      </c>
      <c r="HU14" s="23">
        <f>IF(J14=1,100,0)</f>
        <v>0</v>
      </c>
      <c r="HV14" s="23">
        <f>IF(J14=2,98,0)</f>
        <v>0</v>
      </c>
      <c r="HW14" s="23">
        <f>IF(J14=3,95,0)</f>
        <v>0</v>
      </c>
      <c r="HX14" s="23">
        <f>IF(J14=4,93,0)</f>
        <v>0</v>
      </c>
      <c r="HY14" s="23">
        <f>IF(J14=5,90,0)</f>
        <v>90</v>
      </c>
      <c r="HZ14" s="23">
        <f>IF(J14=6,88,0)</f>
        <v>0</v>
      </c>
      <c r="IA14" s="23">
        <f>IF(J14=7,85,0)</f>
        <v>0</v>
      </c>
      <c r="IB14" s="23">
        <f>IF(J14=8,83,0)</f>
        <v>0</v>
      </c>
      <c r="IC14" s="23">
        <f>IF(J14=9,80,0)</f>
        <v>0</v>
      </c>
      <c r="ID14" s="23">
        <f>IF(J14=10,78,0)</f>
        <v>0</v>
      </c>
      <c r="IE14" s="23">
        <f>IF(J14=11,75,0)</f>
        <v>0</v>
      </c>
      <c r="IF14" s="23">
        <f>IF(J14=12,73,0)</f>
        <v>0</v>
      </c>
      <c r="IG14" s="23">
        <f>IF(J14=13,70,0)</f>
        <v>0</v>
      </c>
      <c r="IH14" s="23">
        <f>IF(J14=14,68,0)</f>
        <v>0</v>
      </c>
      <c r="II14" s="23">
        <f>IF(J14=15,65,0)</f>
        <v>0</v>
      </c>
      <c r="IJ14" s="23">
        <f>IF(J14=16,63,0)</f>
        <v>0</v>
      </c>
      <c r="IK14" s="23">
        <f>IF(J14=17,60,0)</f>
        <v>0</v>
      </c>
      <c r="IL14" s="23">
        <f>IF(J14=18,58,0)</f>
        <v>0</v>
      </c>
      <c r="IM14" s="23">
        <f>IF(J14=19,55,0)</f>
        <v>0</v>
      </c>
      <c r="IN14" s="23">
        <f>IF(J14=20,53,0)</f>
        <v>0</v>
      </c>
      <c r="IO14" s="23">
        <f>IF(J14&gt;20,0,0)</f>
        <v>0</v>
      </c>
      <c r="IP14" s="23">
        <f>IF(J14="сх",0,0)</f>
        <v>0</v>
      </c>
      <c r="IQ14" s="23">
        <f>SUM(HU14:IP14)</f>
        <v>90</v>
      </c>
      <c r="IR14" s="21"/>
      <c r="IS14" s="21"/>
      <c r="IT14" s="21"/>
      <c r="IU14" s="21"/>
      <c r="IV14" s="21"/>
    </row>
    <row r="15" spans="1:256" s="3" customFormat="1" ht="15.75" customHeight="1">
      <c r="A15" s="47">
        <v>6</v>
      </c>
      <c r="B15" s="38">
        <v>15</v>
      </c>
      <c r="C15" s="40" t="s">
        <v>190</v>
      </c>
      <c r="D15" s="38" t="s">
        <v>31</v>
      </c>
      <c r="E15" s="40" t="s">
        <v>35</v>
      </c>
      <c r="F15" s="46" t="s">
        <v>30</v>
      </c>
      <c r="G15" s="42" t="s">
        <v>40</v>
      </c>
      <c r="H15" s="38">
        <v>5</v>
      </c>
      <c r="I15" s="27">
        <v>16</v>
      </c>
      <c r="J15" s="38">
        <v>6</v>
      </c>
      <c r="K15" s="27">
        <v>15</v>
      </c>
      <c r="L15" s="39">
        <v>31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47">
        <v>7</v>
      </c>
      <c r="B16" s="38">
        <v>42</v>
      </c>
      <c r="C16" s="40" t="s">
        <v>96</v>
      </c>
      <c r="D16" s="38" t="s">
        <v>31</v>
      </c>
      <c r="E16" s="40" t="s">
        <v>71</v>
      </c>
      <c r="F16" s="46" t="s">
        <v>30</v>
      </c>
      <c r="G16" s="42" t="s">
        <v>40</v>
      </c>
      <c r="H16" s="38">
        <v>8</v>
      </c>
      <c r="I16" s="27">
        <v>13</v>
      </c>
      <c r="J16" s="38">
        <v>7</v>
      </c>
      <c r="K16" s="27">
        <v>14</v>
      </c>
      <c r="L16" s="39">
        <v>27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47">
        <v>8</v>
      </c>
      <c r="B17" s="38">
        <v>51</v>
      </c>
      <c r="C17" s="40" t="s">
        <v>97</v>
      </c>
      <c r="D17" s="38" t="s">
        <v>31</v>
      </c>
      <c r="E17" s="40" t="s">
        <v>36</v>
      </c>
      <c r="F17" s="46" t="s">
        <v>30</v>
      </c>
      <c r="G17" s="42" t="s">
        <v>40</v>
      </c>
      <c r="H17" s="38">
        <v>7</v>
      </c>
      <c r="I17" s="27">
        <v>14</v>
      </c>
      <c r="J17" s="38">
        <v>8</v>
      </c>
      <c r="K17" s="27">
        <v>13</v>
      </c>
      <c r="L17" s="39">
        <v>27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3" customFormat="1" ht="15.75" customHeight="1">
      <c r="A18" s="47">
        <v>9</v>
      </c>
      <c r="B18" s="56"/>
      <c r="C18" s="56"/>
      <c r="D18" s="56"/>
      <c r="E18" s="56"/>
      <c r="F18" s="46"/>
      <c r="G18" s="42"/>
      <c r="H18" s="38"/>
      <c r="I18" s="27"/>
      <c r="J18" s="38"/>
      <c r="K18" s="27"/>
      <c r="L18" s="39"/>
      <c r="M18" s="20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12" ht="15.75">
      <c r="A19" s="47">
        <v>10</v>
      </c>
      <c r="B19" s="57"/>
      <c r="C19" s="57"/>
      <c r="D19" s="57"/>
      <c r="E19" s="57"/>
      <c r="F19" s="46"/>
      <c r="G19" s="42"/>
      <c r="H19" s="38"/>
      <c r="I19" s="27"/>
      <c r="J19" s="38"/>
      <c r="K19" s="27"/>
      <c r="L19" s="39"/>
    </row>
    <row r="20" spans="1:256" s="3" customFormat="1" ht="15.75" customHeight="1">
      <c r="A20" s="47">
        <v>11</v>
      </c>
      <c r="B20" s="56"/>
      <c r="C20" s="56"/>
      <c r="D20" s="56"/>
      <c r="E20" s="56"/>
      <c r="F20" s="46"/>
      <c r="G20" s="42"/>
      <c r="H20" s="38"/>
      <c r="I20" s="27"/>
      <c r="J20" s="38"/>
      <c r="K20" s="27"/>
      <c r="L20" s="39"/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47">
        <v>12</v>
      </c>
      <c r="B21" s="56"/>
      <c r="C21" s="56"/>
      <c r="D21" s="56"/>
      <c r="E21" s="56"/>
      <c r="F21" s="46"/>
      <c r="G21" s="42"/>
      <c r="H21" s="38"/>
      <c r="I21" s="27"/>
      <c r="J21" s="38"/>
      <c r="K21" s="27"/>
      <c r="L21" s="39"/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47">
        <v>13</v>
      </c>
      <c r="B22" s="56"/>
      <c r="C22" s="56"/>
      <c r="D22" s="56"/>
      <c r="E22" s="56"/>
      <c r="F22" s="46"/>
      <c r="G22" s="42"/>
      <c r="H22" s="38"/>
      <c r="I22" s="27"/>
      <c r="J22" s="38"/>
      <c r="K22" s="27"/>
      <c r="L22" s="39"/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47">
        <v>14</v>
      </c>
      <c r="B23" s="56"/>
      <c r="C23" s="56"/>
      <c r="D23" s="56"/>
      <c r="E23" s="56"/>
      <c r="F23" s="46"/>
      <c r="G23" s="42"/>
      <c r="H23" s="38"/>
      <c r="I23" s="27"/>
      <c r="J23" s="38"/>
      <c r="K23" s="27"/>
      <c r="L23" s="39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74" t="s">
        <v>23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31"/>
      <c r="M24" s="6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5"/>
      <c r="DY24" s="5"/>
      <c r="DZ24" s="5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5.75">
      <c r="A25" s="74" t="s">
        <v>66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6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5"/>
      <c r="DY25" s="5"/>
      <c r="DZ25" s="5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7"/>
      <c r="ES25" s="7"/>
      <c r="ET25" s="7"/>
      <c r="EU25" s="7"/>
      <c r="EV25" s="7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5.75">
      <c r="A26" s="32"/>
      <c r="B26" s="32"/>
      <c r="C26" s="32"/>
      <c r="D26" s="32"/>
      <c r="E26" s="32"/>
      <c r="F26" s="32"/>
      <c r="G26" s="33"/>
      <c r="H26" s="32"/>
      <c r="I26" s="32"/>
      <c r="J26" s="32"/>
      <c r="K26" s="32"/>
      <c r="L26" s="31"/>
      <c r="M26" s="6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5"/>
      <c r="DY26" s="5"/>
      <c r="DZ26" s="5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7"/>
      <c r="ES26" s="7"/>
      <c r="ET26" s="7"/>
      <c r="EU26" s="7"/>
      <c r="EV26" s="7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5.75">
      <c r="A27" s="74" t="s">
        <v>45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31"/>
      <c r="M27" s="6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5"/>
      <c r="DY27" s="5"/>
      <c r="DZ27" s="5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7"/>
      <c r="ES27" s="7"/>
      <c r="ET27" s="7"/>
      <c r="EU27" s="7"/>
      <c r="EV27" s="7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5.75">
      <c r="A28" s="74" t="s">
        <v>58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6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5"/>
      <c r="DY28" s="5"/>
      <c r="DZ28" s="5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7"/>
      <c r="ES28" s="7"/>
      <c r="ET28" s="7"/>
      <c r="EU28" s="7"/>
      <c r="EV28" s="7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40" spans="2:5" ht="15.75">
      <c r="B40" s="53">
        <v>13</v>
      </c>
      <c r="C40" s="55" t="s">
        <v>189</v>
      </c>
      <c r="D40" s="53" t="s">
        <v>77</v>
      </c>
      <c r="E40" s="55" t="s">
        <v>60</v>
      </c>
    </row>
    <row r="41" spans="2:5" ht="15.75">
      <c r="B41" s="53">
        <v>27</v>
      </c>
      <c r="C41" s="55" t="s">
        <v>69</v>
      </c>
      <c r="D41" s="53" t="s">
        <v>31</v>
      </c>
      <c r="E41" s="55" t="s">
        <v>35</v>
      </c>
    </row>
    <row r="42" spans="2:152" ht="15.75">
      <c r="B42" s="53">
        <v>35</v>
      </c>
      <c r="C42" s="55" t="s">
        <v>180</v>
      </c>
      <c r="D42" s="53" t="s">
        <v>31</v>
      </c>
      <c r="E42" s="55" t="s">
        <v>36</v>
      </c>
      <c r="J42"/>
      <c r="N42" s="1"/>
      <c r="DT42"/>
      <c r="DU42"/>
      <c r="DV42"/>
      <c r="DX42" s="1"/>
      <c r="DY42" s="1"/>
      <c r="DZ42" s="1"/>
      <c r="EN42" s="2"/>
      <c r="EO42" s="2"/>
      <c r="EP42" s="2"/>
      <c r="EQ42" s="2"/>
      <c r="ES42" s="1"/>
      <c r="ET42" s="1"/>
      <c r="EU42" s="1"/>
      <c r="EV42" s="1"/>
    </row>
    <row r="43" spans="2:152" ht="15.75">
      <c r="B43" s="53">
        <v>808</v>
      </c>
      <c r="C43" s="55" t="s">
        <v>181</v>
      </c>
      <c r="D43" s="53" t="s">
        <v>31</v>
      </c>
      <c r="E43" s="55" t="s">
        <v>61</v>
      </c>
      <c r="J43"/>
      <c r="N43" s="1"/>
      <c r="DT43"/>
      <c r="DU43"/>
      <c r="DV43"/>
      <c r="DX43" s="1"/>
      <c r="DY43" s="1"/>
      <c r="DZ43" s="1"/>
      <c r="EN43" s="2"/>
      <c r="EO43" s="2"/>
      <c r="EP43" s="2"/>
      <c r="EQ43" s="2"/>
      <c r="ES43" s="1"/>
      <c r="ET43" s="1"/>
      <c r="EU43" s="1"/>
      <c r="EV43" s="1"/>
    </row>
    <row r="44" spans="2:152" ht="15.75">
      <c r="B44" s="53">
        <v>54</v>
      </c>
      <c r="C44" s="55" t="s">
        <v>137</v>
      </c>
      <c r="D44" s="53" t="s">
        <v>31</v>
      </c>
      <c r="E44" s="55" t="s">
        <v>138</v>
      </c>
      <c r="J44"/>
      <c r="N44" s="1"/>
      <c r="DT44"/>
      <c r="DU44"/>
      <c r="DV44"/>
      <c r="DX44" s="1"/>
      <c r="DY44" s="1"/>
      <c r="DZ44" s="1"/>
      <c r="EN44" s="2"/>
      <c r="EO44" s="2"/>
      <c r="EP44" s="2"/>
      <c r="EQ44" s="2"/>
      <c r="ES44" s="1"/>
      <c r="ET44" s="1"/>
      <c r="EU44" s="1"/>
      <c r="EV44" s="1"/>
    </row>
    <row r="45" spans="2:152" ht="15.75">
      <c r="B45" s="53">
        <v>87</v>
      </c>
      <c r="C45" s="55" t="s">
        <v>182</v>
      </c>
      <c r="D45" s="53" t="s">
        <v>31</v>
      </c>
      <c r="E45" s="55" t="s">
        <v>36</v>
      </c>
      <c r="J45"/>
      <c r="N45" s="1"/>
      <c r="DT45"/>
      <c r="DU45"/>
      <c r="DV45"/>
      <c r="DX45" s="1"/>
      <c r="DY45" s="1"/>
      <c r="DZ45" s="1"/>
      <c r="EN45" s="2"/>
      <c r="EO45" s="2"/>
      <c r="EP45" s="2"/>
      <c r="EQ45" s="2"/>
      <c r="ES45" s="1"/>
      <c r="ET45" s="1"/>
      <c r="EU45" s="1"/>
      <c r="EV45" s="1"/>
    </row>
    <row r="46" spans="2:152" ht="15.75">
      <c r="B46" s="53">
        <v>78</v>
      </c>
      <c r="C46" s="55" t="s">
        <v>79</v>
      </c>
      <c r="D46" s="53" t="s">
        <v>31</v>
      </c>
      <c r="E46" s="55" t="s">
        <v>36</v>
      </c>
      <c r="J46"/>
      <c r="N46" s="1"/>
      <c r="DT46"/>
      <c r="DU46"/>
      <c r="DV46"/>
      <c r="DX46" s="1"/>
      <c r="DY46" s="1"/>
      <c r="DZ46" s="1"/>
      <c r="EN46" s="2"/>
      <c r="EO46" s="2"/>
      <c r="EP46" s="2"/>
      <c r="EQ46" s="2"/>
      <c r="ES46" s="1"/>
      <c r="ET46" s="1"/>
      <c r="EU46" s="1"/>
      <c r="EV46" s="1"/>
    </row>
    <row r="47" spans="2:5" ht="15.75">
      <c r="B47" s="51">
        <v>72</v>
      </c>
      <c r="C47" s="52" t="s">
        <v>81</v>
      </c>
      <c r="D47" s="51" t="s">
        <v>31</v>
      </c>
      <c r="E47" s="52" t="s">
        <v>36</v>
      </c>
    </row>
    <row r="48" spans="2:5" ht="15.75">
      <c r="B48" s="51">
        <v>18</v>
      </c>
      <c r="C48" s="52" t="s">
        <v>133</v>
      </c>
      <c r="D48" s="51" t="s">
        <v>31</v>
      </c>
      <c r="E48" s="52" t="s">
        <v>134</v>
      </c>
    </row>
    <row r="49" spans="2:5" ht="15.75">
      <c r="B49" s="51">
        <v>22</v>
      </c>
      <c r="C49" s="52" t="s">
        <v>135</v>
      </c>
      <c r="D49" s="51" t="s">
        <v>31</v>
      </c>
      <c r="E49" s="52" t="s">
        <v>136</v>
      </c>
    </row>
    <row r="50" spans="2:5" ht="15.75">
      <c r="B50" s="51">
        <v>99</v>
      </c>
      <c r="C50" s="52" t="s">
        <v>139</v>
      </c>
      <c r="D50" s="51" t="s">
        <v>31</v>
      </c>
      <c r="E50" s="52" t="s">
        <v>140</v>
      </c>
    </row>
    <row r="51" spans="2:5" ht="15.75">
      <c r="B51" s="51">
        <v>34</v>
      </c>
      <c r="C51" s="52" t="s">
        <v>141</v>
      </c>
      <c r="D51" s="51" t="s">
        <v>31</v>
      </c>
      <c r="E51" s="52" t="s">
        <v>140</v>
      </c>
    </row>
    <row r="52" spans="2:5" ht="15.75">
      <c r="B52" s="51">
        <v>16</v>
      </c>
      <c r="C52" s="52" t="s">
        <v>98</v>
      </c>
      <c r="D52" s="51" t="s">
        <v>31</v>
      </c>
      <c r="E52" s="52" t="s">
        <v>99</v>
      </c>
    </row>
  </sheetData>
  <sheetProtection formatCells="0" formatColumns="0" formatRows="0" insertColumns="0" insertRows="0" insertHyperlinks="0" deleteColumns="0" deleteRows="0" autoFilter="0" pivotTables="0"/>
  <mergeCells count="24">
    <mergeCell ref="A27:K27"/>
    <mergeCell ref="A28:L28"/>
    <mergeCell ref="F7:F9"/>
    <mergeCell ref="G7:G9"/>
    <mergeCell ref="H7:I7"/>
    <mergeCell ref="J7:K7"/>
    <mergeCell ref="L7:L9"/>
    <mergeCell ref="A7:A9"/>
    <mergeCell ref="A24:K24"/>
    <mergeCell ref="B7:B9"/>
    <mergeCell ref="A25:L25"/>
    <mergeCell ref="M7:M9"/>
    <mergeCell ref="H8:H9"/>
    <mergeCell ref="I8:I9"/>
    <mergeCell ref="J8:J9"/>
    <mergeCell ref="K8:K9"/>
    <mergeCell ref="M1:M4"/>
    <mergeCell ref="A2:K2"/>
    <mergeCell ref="A3:K3"/>
    <mergeCell ref="A4:L4"/>
    <mergeCell ref="A5:L5"/>
    <mergeCell ref="C7:C9"/>
    <mergeCell ref="D7:D9"/>
    <mergeCell ref="E7:E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3">
      <formula1>1</formula1>
      <formula2>60</formula2>
    </dataValidation>
  </dataValidations>
  <printOptions horizontalCentered="1"/>
  <pageMargins left="0" right="0.7086614173228346" top="0.11811023622047244" bottom="0" header="0.31496062992125984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53"/>
  <sheetViews>
    <sheetView tabSelected="1" zoomScalePageLayoutView="0" workbookViewId="0" topLeftCell="A1">
      <selection activeCell="E8" sqref="E8:E10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8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86" t="s">
        <v>211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8"/>
    </row>
    <row r="4" spans="1:12" ht="15.75" customHeight="1">
      <c r="A4" s="86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29"/>
    </row>
    <row r="5" spans="1:12" ht="15.75" customHeight="1">
      <c r="A5" s="87" t="s">
        <v>206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5.75">
      <c r="A6" s="88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75" t="s">
        <v>22</v>
      </c>
      <c r="B8" s="75" t="s">
        <v>0</v>
      </c>
      <c r="C8" s="75" t="s">
        <v>1</v>
      </c>
      <c r="D8" s="75" t="s">
        <v>28</v>
      </c>
      <c r="E8" s="75" t="s">
        <v>25</v>
      </c>
      <c r="F8" s="75" t="s">
        <v>26</v>
      </c>
      <c r="G8" s="75" t="s">
        <v>2</v>
      </c>
      <c r="H8" s="75" t="s">
        <v>3</v>
      </c>
      <c r="I8" s="77"/>
      <c r="J8" s="75" t="s">
        <v>4</v>
      </c>
      <c r="K8" s="77"/>
      <c r="L8" s="78" t="s">
        <v>29</v>
      </c>
    </row>
    <row r="9" spans="1:12" ht="12.75">
      <c r="A9" s="76"/>
      <c r="B9" s="75"/>
      <c r="C9" s="75"/>
      <c r="D9" s="76"/>
      <c r="E9" s="76"/>
      <c r="F9" s="75"/>
      <c r="G9" s="76"/>
      <c r="H9" s="75" t="s">
        <v>11</v>
      </c>
      <c r="I9" s="82" t="s">
        <v>24</v>
      </c>
      <c r="J9" s="75" t="s">
        <v>11</v>
      </c>
      <c r="K9" s="82" t="s">
        <v>24</v>
      </c>
      <c r="L9" s="78"/>
    </row>
    <row r="10" spans="1:12" ht="27" customHeight="1">
      <c r="A10" s="76"/>
      <c r="B10" s="75"/>
      <c r="C10" s="75"/>
      <c r="D10" s="76"/>
      <c r="E10" s="76"/>
      <c r="F10" s="75"/>
      <c r="G10" s="76"/>
      <c r="H10" s="76"/>
      <c r="I10" s="83"/>
      <c r="J10" s="76"/>
      <c r="K10" s="83"/>
      <c r="L10" s="78"/>
    </row>
    <row r="11" spans="1:12" ht="15.75">
      <c r="A11" s="47">
        <v>1</v>
      </c>
      <c r="B11" s="38">
        <v>3</v>
      </c>
      <c r="C11" s="40" t="s">
        <v>62</v>
      </c>
      <c r="D11" s="38" t="s">
        <v>65</v>
      </c>
      <c r="E11" s="40" t="s">
        <v>60</v>
      </c>
      <c r="F11" s="43" t="s">
        <v>30</v>
      </c>
      <c r="G11" s="42" t="s">
        <v>39</v>
      </c>
      <c r="H11" s="38">
        <v>1</v>
      </c>
      <c r="I11" s="27">
        <v>25</v>
      </c>
      <c r="J11" s="38">
        <v>1</v>
      </c>
      <c r="K11" s="27">
        <v>25</v>
      </c>
      <c r="L11" s="39">
        <f>I11+K11</f>
        <v>50</v>
      </c>
    </row>
    <row r="12" spans="1:12" ht="15.75">
      <c r="A12" s="47">
        <v>2</v>
      </c>
      <c r="B12" s="38">
        <v>74</v>
      </c>
      <c r="C12" s="40" t="s">
        <v>129</v>
      </c>
      <c r="D12" s="38" t="s">
        <v>65</v>
      </c>
      <c r="E12" s="40" t="s">
        <v>60</v>
      </c>
      <c r="F12" s="43" t="s">
        <v>30</v>
      </c>
      <c r="G12" s="38" t="s">
        <v>40</v>
      </c>
      <c r="H12" s="38">
        <v>2</v>
      </c>
      <c r="I12" s="27">
        <v>22</v>
      </c>
      <c r="J12" s="38">
        <v>2</v>
      </c>
      <c r="K12" s="27">
        <v>22</v>
      </c>
      <c r="L12" s="39">
        <v>44</v>
      </c>
    </row>
    <row r="13" spans="1:256" s="3" customFormat="1" ht="15.75" customHeight="1">
      <c r="A13" s="47">
        <v>3</v>
      </c>
      <c r="B13" s="38">
        <v>44</v>
      </c>
      <c r="C13" s="41" t="s">
        <v>49</v>
      </c>
      <c r="D13" s="38">
        <v>3</v>
      </c>
      <c r="E13" s="40" t="s">
        <v>60</v>
      </c>
      <c r="F13" s="43" t="s">
        <v>30</v>
      </c>
      <c r="G13" s="38" t="s">
        <v>38</v>
      </c>
      <c r="H13" s="38">
        <v>3</v>
      </c>
      <c r="I13" s="27">
        <v>20</v>
      </c>
      <c r="J13" s="38">
        <v>4</v>
      </c>
      <c r="K13" s="27">
        <v>18</v>
      </c>
      <c r="L13" s="39">
        <v>38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47">
        <v>4</v>
      </c>
      <c r="B14" s="44">
        <v>94</v>
      </c>
      <c r="C14" s="45" t="s">
        <v>85</v>
      </c>
      <c r="D14" s="44" t="s">
        <v>77</v>
      </c>
      <c r="E14" s="45" t="s">
        <v>60</v>
      </c>
      <c r="F14" s="43" t="s">
        <v>30</v>
      </c>
      <c r="G14" s="38" t="s">
        <v>38</v>
      </c>
      <c r="H14" s="38">
        <v>4</v>
      </c>
      <c r="I14" s="27">
        <v>18</v>
      </c>
      <c r="J14" s="38">
        <v>6</v>
      </c>
      <c r="K14" s="27">
        <v>15</v>
      </c>
      <c r="L14" s="39">
        <v>33</v>
      </c>
    </row>
    <row r="15" spans="1:12" ht="15.75">
      <c r="A15" s="47">
        <v>5</v>
      </c>
      <c r="B15" s="38">
        <v>1</v>
      </c>
      <c r="C15" s="40" t="s">
        <v>48</v>
      </c>
      <c r="D15" s="38">
        <v>3</v>
      </c>
      <c r="E15" s="40" t="s">
        <v>61</v>
      </c>
      <c r="F15" s="43" t="s">
        <v>30</v>
      </c>
      <c r="G15" s="42" t="s">
        <v>39</v>
      </c>
      <c r="H15" s="38">
        <v>9</v>
      </c>
      <c r="I15" s="27">
        <v>12</v>
      </c>
      <c r="J15" s="38">
        <v>3</v>
      </c>
      <c r="K15" s="27">
        <v>20</v>
      </c>
      <c r="L15" s="39">
        <v>32</v>
      </c>
    </row>
    <row r="16" spans="1:256" s="3" customFormat="1" ht="14.25" customHeight="1">
      <c r="A16" s="47">
        <v>6</v>
      </c>
      <c r="B16" s="38">
        <v>32</v>
      </c>
      <c r="C16" s="40" t="s">
        <v>100</v>
      </c>
      <c r="D16" s="38" t="s">
        <v>77</v>
      </c>
      <c r="E16" s="40" t="s">
        <v>60</v>
      </c>
      <c r="F16" s="43" t="s">
        <v>30</v>
      </c>
      <c r="G16" s="42" t="s">
        <v>41</v>
      </c>
      <c r="H16" s="38">
        <v>5</v>
      </c>
      <c r="I16" s="27">
        <v>16</v>
      </c>
      <c r="J16" s="38">
        <v>5</v>
      </c>
      <c r="K16" s="27">
        <v>16</v>
      </c>
      <c r="L16" s="39">
        <v>32</v>
      </c>
      <c r="M16" s="37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47">
        <v>7</v>
      </c>
      <c r="B17" s="38">
        <v>81</v>
      </c>
      <c r="C17" s="40" t="s">
        <v>70</v>
      </c>
      <c r="D17" s="38" t="s">
        <v>92</v>
      </c>
      <c r="E17" s="40" t="s">
        <v>71</v>
      </c>
      <c r="F17" s="43" t="s">
        <v>30</v>
      </c>
      <c r="G17" s="42" t="s">
        <v>40</v>
      </c>
      <c r="H17" s="38">
        <v>7</v>
      </c>
      <c r="I17" s="27">
        <v>14</v>
      </c>
      <c r="J17" s="38">
        <v>8</v>
      </c>
      <c r="K17" s="27">
        <v>13</v>
      </c>
      <c r="L17" s="39">
        <v>27</v>
      </c>
      <c r="M17" s="37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47">
        <v>8</v>
      </c>
      <c r="B18" s="38">
        <v>78</v>
      </c>
      <c r="C18" s="40" t="s">
        <v>79</v>
      </c>
      <c r="D18" s="38" t="s">
        <v>65</v>
      </c>
      <c r="E18" s="40" t="s">
        <v>36</v>
      </c>
      <c r="F18" s="43" t="s">
        <v>30</v>
      </c>
      <c r="G18" s="42" t="s">
        <v>40</v>
      </c>
      <c r="H18" s="38">
        <v>6</v>
      </c>
      <c r="I18" s="27">
        <v>15</v>
      </c>
      <c r="J18" s="38">
        <v>11</v>
      </c>
      <c r="K18" s="27">
        <v>10</v>
      </c>
      <c r="L18" s="39">
        <v>25</v>
      </c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47">
        <v>9</v>
      </c>
      <c r="B19" s="38">
        <v>27</v>
      </c>
      <c r="C19" s="40" t="s">
        <v>93</v>
      </c>
      <c r="D19" s="38" t="s">
        <v>77</v>
      </c>
      <c r="E19" s="40" t="s">
        <v>60</v>
      </c>
      <c r="F19" s="43" t="s">
        <v>30</v>
      </c>
      <c r="G19" s="42" t="s">
        <v>39</v>
      </c>
      <c r="H19" s="38">
        <v>11</v>
      </c>
      <c r="I19" s="27">
        <v>10</v>
      </c>
      <c r="J19" s="38">
        <v>7</v>
      </c>
      <c r="K19" s="27">
        <v>14</v>
      </c>
      <c r="L19" s="39">
        <v>24</v>
      </c>
      <c r="M19" s="37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47">
        <v>10</v>
      </c>
      <c r="B20" s="38">
        <v>72</v>
      </c>
      <c r="C20" s="41" t="s">
        <v>192</v>
      </c>
      <c r="D20" s="38" t="s">
        <v>31</v>
      </c>
      <c r="E20" s="40" t="s">
        <v>60</v>
      </c>
      <c r="F20" s="43" t="s">
        <v>30</v>
      </c>
      <c r="G20" s="38" t="s">
        <v>40</v>
      </c>
      <c r="H20" s="38">
        <v>8</v>
      </c>
      <c r="I20" s="27">
        <v>13</v>
      </c>
      <c r="J20" s="38">
        <v>10</v>
      </c>
      <c r="K20" s="27">
        <v>11</v>
      </c>
      <c r="L20" s="39">
        <v>24</v>
      </c>
      <c r="M20" s="37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12" ht="15.75">
      <c r="A21" s="47">
        <v>11</v>
      </c>
      <c r="B21" s="38">
        <v>70</v>
      </c>
      <c r="C21" s="40" t="s">
        <v>191</v>
      </c>
      <c r="D21" s="38" t="s">
        <v>92</v>
      </c>
      <c r="E21" s="40" t="s">
        <v>136</v>
      </c>
      <c r="F21" s="43" t="s">
        <v>30</v>
      </c>
      <c r="G21" s="42" t="s">
        <v>41</v>
      </c>
      <c r="H21" s="38">
        <v>10</v>
      </c>
      <c r="I21" s="27">
        <v>11</v>
      </c>
      <c r="J21" s="38">
        <v>9</v>
      </c>
      <c r="K21" s="27">
        <v>12</v>
      </c>
      <c r="L21" s="39">
        <v>23</v>
      </c>
    </row>
    <row r="22" spans="1:12" ht="15.75">
      <c r="A22" s="47">
        <v>12</v>
      </c>
      <c r="B22" s="38">
        <v>18</v>
      </c>
      <c r="C22" s="41" t="s">
        <v>207</v>
      </c>
      <c r="D22" s="38" t="s">
        <v>31</v>
      </c>
      <c r="E22" s="40" t="s">
        <v>101</v>
      </c>
      <c r="F22" s="43" t="s">
        <v>30</v>
      </c>
      <c r="G22" s="42" t="s">
        <v>40</v>
      </c>
      <c r="H22" s="38">
        <v>13</v>
      </c>
      <c r="I22" s="27">
        <v>8</v>
      </c>
      <c r="J22" s="38">
        <v>12</v>
      </c>
      <c r="K22" s="27">
        <v>9</v>
      </c>
      <c r="L22" s="39">
        <v>17</v>
      </c>
    </row>
    <row r="23" spans="1:12" ht="15.75">
      <c r="A23" s="47">
        <v>13</v>
      </c>
      <c r="B23" s="38">
        <v>8</v>
      </c>
      <c r="C23" s="40" t="s">
        <v>94</v>
      </c>
      <c r="D23" s="38" t="s">
        <v>92</v>
      </c>
      <c r="E23" s="40" t="s">
        <v>95</v>
      </c>
      <c r="F23" s="43" t="s">
        <v>30</v>
      </c>
      <c r="G23" s="42" t="s">
        <v>40</v>
      </c>
      <c r="H23" s="38">
        <v>14</v>
      </c>
      <c r="I23" s="27">
        <v>7</v>
      </c>
      <c r="J23" s="38">
        <v>13</v>
      </c>
      <c r="K23" s="27">
        <v>8</v>
      </c>
      <c r="L23" s="39">
        <v>15</v>
      </c>
    </row>
    <row r="24" spans="1:12" ht="15.75">
      <c r="A24" s="47">
        <v>14</v>
      </c>
      <c r="B24" s="38">
        <v>47</v>
      </c>
      <c r="C24" s="41" t="s">
        <v>208</v>
      </c>
      <c r="D24" s="38" t="s">
        <v>31</v>
      </c>
      <c r="E24" s="40" t="s">
        <v>60</v>
      </c>
      <c r="F24" s="43" t="s">
        <v>30</v>
      </c>
      <c r="G24" s="42" t="s">
        <v>40</v>
      </c>
      <c r="H24" s="38">
        <v>15</v>
      </c>
      <c r="I24" s="27">
        <v>6</v>
      </c>
      <c r="J24" s="38">
        <v>14</v>
      </c>
      <c r="K24" s="27">
        <v>7</v>
      </c>
      <c r="L24" s="39">
        <v>13</v>
      </c>
    </row>
    <row r="25" spans="1:12" ht="15.75">
      <c r="A25" s="47">
        <v>15</v>
      </c>
      <c r="B25" s="38">
        <v>31</v>
      </c>
      <c r="C25" s="41" t="s">
        <v>98</v>
      </c>
      <c r="D25" s="38" t="s">
        <v>77</v>
      </c>
      <c r="E25" s="40" t="s">
        <v>188</v>
      </c>
      <c r="F25" s="43" t="s">
        <v>30</v>
      </c>
      <c r="G25" s="42" t="s">
        <v>40</v>
      </c>
      <c r="H25" s="38">
        <v>12</v>
      </c>
      <c r="I25" s="27">
        <v>9</v>
      </c>
      <c r="J25" s="38" t="s">
        <v>80</v>
      </c>
      <c r="K25" s="27">
        <v>0</v>
      </c>
      <c r="L25" s="39">
        <v>9</v>
      </c>
    </row>
    <row r="28" spans="2:13" ht="15.75">
      <c r="B28" s="74" t="s">
        <v>23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31"/>
    </row>
    <row r="29" spans="2:13" ht="15.75">
      <c r="B29" s="74" t="s">
        <v>66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52" ht="15.75">
      <c r="B30" s="32"/>
      <c r="C30" s="32"/>
      <c r="D30" s="32"/>
      <c r="E30" s="32"/>
      <c r="F30" s="32"/>
      <c r="G30" s="32"/>
      <c r="H30" s="33"/>
      <c r="I30" s="32"/>
      <c r="J30" s="32"/>
      <c r="K30" s="32"/>
      <c r="L30" s="32"/>
      <c r="M30" s="31"/>
      <c r="N30" s="1"/>
      <c r="DT30"/>
      <c r="DU30"/>
      <c r="DV30"/>
      <c r="DX30" s="1"/>
      <c r="DY30" s="1"/>
      <c r="DZ30" s="1"/>
      <c r="EN30" s="2"/>
      <c r="EO30" s="2"/>
      <c r="EP30" s="2"/>
      <c r="EQ30" s="2"/>
      <c r="ES30" s="1"/>
      <c r="ET30" s="1"/>
      <c r="EU30" s="1"/>
      <c r="EV30" s="1"/>
    </row>
    <row r="31" spans="2:152" ht="15.75">
      <c r="B31" s="74" t="s">
        <v>45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31"/>
      <c r="N31" s="1"/>
      <c r="DP31"/>
      <c r="DQ31"/>
      <c r="DR31"/>
      <c r="DX31" s="1"/>
      <c r="DY31" s="1"/>
      <c r="DZ31" s="1"/>
      <c r="EJ31" s="2"/>
      <c r="EK31" s="2"/>
      <c r="EL31" s="2"/>
      <c r="EM31" s="2"/>
      <c r="EN31" s="2"/>
      <c r="ER31" s="1"/>
      <c r="ES31" s="1"/>
      <c r="ET31" s="1"/>
      <c r="EU31" s="1"/>
      <c r="EV31" s="1"/>
    </row>
    <row r="32" spans="2:152" ht="15.75">
      <c r="B32" s="74" t="s">
        <v>58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1"/>
      <c r="DP32"/>
      <c r="DQ32"/>
      <c r="DR32"/>
      <c r="DX32" s="1"/>
      <c r="DY32" s="1"/>
      <c r="DZ32" s="1"/>
      <c r="EJ32" s="2"/>
      <c r="EK32" s="2"/>
      <c r="EL32" s="2"/>
      <c r="EM32" s="2"/>
      <c r="EN32" s="2"/>
      <c r="ER32" s="1"/>
      <c r="ES32" s="1"/>
      <c r="ET32" s="1"/>
      <c r="EU32" s="1"/>
      <c r="EV32" s="1"/>
    </row>
    <row r="33" spans="10:152" ht="12.75">
      <c r="J33"/>
      <c r="N33" s="1"/>
      <c r="DT33"/>
      <c r="DU33"/>
      <c r="DV33"/>
      <c r="DX33" s="1"/>
      <c r="DY33" s="1"/>
      <c r="DZ33" s="1"/>
      <c r="EN33" s="2"/>
      <c r="EO33" s="2"/>
      <c r="EP33" s="2"/>
      <c r="EQ33" s="2"/>
      <c r="ES33" s="1"/>
      <c r="ET33" s="1"/>
      <c r="EU33" s="1"/>
      <c r="EV33" s="1"/>
    </row>
    <row r="34" spans="10:152" ht="12.75">
      <c r="J34"/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49" spans="2:5" ht="15.75">
      <c r="B49" s="53">
        <v>26</v>
      </c>
      <c r="C49" s="55" t="s">
        <v>144</v>
      </c>
      <c r="D49" s="53" t="s">
        <v>92</v>
      </c>
      <c r="E49" s="55" t="s">
        <v>136</v>
      </c>
    </row>
    <row r="50" spans="2:5" ht="15.75">
      <c r="B50" s="53">
        <v>18</v>
      </c>
      <c r="C50" s="55" t="s">
        <v>143</v>
      </c>
      <c r="D50" s="53" t="s">
        <v>65</v>
      </c>
      <c r="E50" s="55" t="s">
        <v>116</v>
      </c>
    </row>
    <row r="51" spans="2:5" ht="15.75">
      <c r="B51" s="53">
        <v>8</v>
      </c>
      <c r="C51" s="54" t="s">
        <v>84</v>
      </c>
      <c r="D51" s="53" t="s">
        <v>77</v>
      </c>
      <c r="E51" s="55" t="s">
        <v>60</v>
      </c>
    </row>
    <row r="53" spans="2:5" ht="15.75">
      <c r="B53" s="53">
        <v>808</v>
      </c>
      <c r="C53" s="55" t="s">
        <v>145</v>
      </c>
      <c r="D53" s="53" t="s">
        <v>31</v>
      </c>
      <c r="E53" s="55" t="s">
        <v>61</v>
      </c>
    </row>
  </sheetData>
  <sheetProtection formatCells="0" formatColumns="0" formatRows="0" insertColumns="0" insertRows="0" insertHyperlinks="0" deleteColumns="0" deleteRows="0" autoFilter="0" pivotTables="0"/>
  <mergeCells count="22">
    <mergeCell ref="B28:L28"/>
    <mergeCell ref="B29:M29"/>
    <mergeCell ref="B31:L31"/>
    <mergeCell ref="B32:M32"/>
    <mergeCell ref="J8:K8"/>
    <mergeCell ref="L8:L10"/>
    <mergeCell ref="H9:H10"/>
    <mergeCell ref="I9:I10"/>
    <mergeCell ref="J9:J10"/>
    <mergeCell ref="K9:K10"/>
    <mergeCell ref="G8:G10"/>
    <mergeCell ref="H8:I8"/>
    <mergeCell ref="A8:A10"/>
    <mergeCell ref="B8:B10"/>
    <mergeCell ref="C8:C10"/>
    <mergeCell ref="D8:D10"/>
    <mergeCell ref="A3:K3"/>
    <mergeCell ref="A4:K4"/>
    <mergeCell ref="A5:L5"/>
    <mergeCell ref="A6:L6"/>
    <mergeCell ref="E8:E10"/>
    <mergeCell ref="F8:F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5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5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52"/>
  <sheetViews>
    <sheetView zoomScalePageLayoutView="0" workbookViewId="0" topLeftCell="A1">
      <selection activeCell="I2" sqref="I2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3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86" t="s">
        <v>211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8"/>
    </row>
    <row r="4" spans="1:12" ht="15.75" customHeight="1">
      <c r="A4" s="86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29"/>
    </row>
    <row r="5" spans="1:12" ht="15.75" customHeight="1">
      <c r="A5" s="87" t="s">
        <v>206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5.75">
      <c r="A6" s="88" t="s">
        <v>53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75" t="s">
        <v>22</v>
      </c>
      <c r="B8" s="75" t="s">
        <v>0</v>
      </c>
      <c r="C8" s="75" t="s">
        <v>1</v>
      </c>
      <c r="D8" s="75" t="s">
        <v>28</v>
      </c>
      <c r="E8" s="75" t="s">
        <v>25</v>
      </c>
      <c r="F8" s="75" t="s">
        <v>26</v>
      </c>
      <c r="G8" s="75" t="s">
        <v>2</v>
      </c>
      <c r="H8" s="75" t="s">
        <v>3</v>
      </c>
      <c r="I8" s="77"/>
      <c r="J8" s="75" t="s">
        <v>4</v>
      </c>
      <c r="K8" s="77"/>
      <c r="L8" s="78" t="s">
        <v>29</v>
      </c>
    </row>
    <row r="9" spans="1:12" ht="12.75">
      <c r="A9" s="76"/>
      <c r="B9" s="75"/>
      <c r="C9" s="75"/>
      <c r="D9" s="76"/>
      <c r="E9" s="76"/>
      <c r="F9" s="75"/>
      <c r="G9" s="76"/>
      <c r="H9" s="75" t="s">
        <v>11</v>
      </c>
      <c r="I9" s="82" t="s">
        <v>24</v>
      </c>
      <c r="J9" s="75" t="s">
        <v>11</v>
      </c>
      <c r="K9" s="82" t="s">
        <v>24</v>
      </c>
      <c r="L9" s="78"/>
    </row>
    <row r="10" spans="1:12" ht="26.25" customHeight="1">
      <c r="A10" s="76"/>
      <c r="B10" s="75"/>
      <c r="C10" s="75"/>
      <c r="D10" s="76"/>
      <c r="E10" s="76"/>
      <c r="F10" s="75"/>
      <c r="G10" s="76"/>
      <c r="H10" s="76"/>
      <c r="I10" s="83"/>
      <c r="J10" s="76"/>
      <c r="K10" s="83"/>
      <c r="L10" s="78"/>
    </row>
    <row r="11" spans="1:12" ht="15.75">
      <c r="A11" s="47">
        <v>1</v>
      </c>
      <c r="B11" s="38">
        <v>17</v>
      </c>
      <c r="C11" s="40" t="s">
        <v>64</v>
      </c>
      <c r="D11" s="38" t="s">
        <v>32</v>
      </c>
      <c r="E11" s="40" t="s">
        <v>35</v>
      </c>
      <c r="F11" s="43" t="s">
        <v>30</v>
      </c>
      <c r="G11" s="38" t="s">
        <v>38</v>
      </c>
      <c r="H11" s="38">
        <v>2</v>
      </c>
      <c r="I11" s="27">
        <v>22</v>
      </c>
      <c r="J11" s="38">
        <v>1</v>
      </c>
      <c r="K11" s="27">
        <v>25</v>
      </c>
      <c r="L11" s="39">
        <v>47</v>
      </c>
    </row>
    <row r="12" spans="1:256" s="3" customFormat="1" ht="14.25" customHeight="1">
      <c r="A12" s="47">
        <v>2</v>
      </c>
      <c r="B12" s="38">
        <v>4</v>
      </c>
      <c r="C12" s="41" t="s">
        <v>89</v>
      </c>
      <c r="D12" s="38">
        <v>3</v>
      </c>
      <c r="E12" s="40" t="s">
        <v>50</v>
      </c>
      <c r="F12" s="43" t="s">
        <v>30</v>
      </c>
      <c r="G12" s="42" t="s">
        <v>43</v>
      </c>
      <c r="H12" s="38">
        <v>1</v>
      </c>
      <c r="I12" s="27">
        <v>25</v>
      </c>
      <c r="J12" s="38">
        <v>3</v>
      </c>
      <c r="K12" s="27">
        <v>20</v>
      </c>
      <c r="L12" s="39">
        <v>45</v>
      </c>
      <c r="M12" s="37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47">
        <v>3</v>
      </c>
      <c r="B13" s="38">
        <v>94</v>
      </c>
      <c r="C13" s="41" t="s">
        <v>88</v>
      </c>
      <c r="D13" s="38" t="s">
        <v>65</v>
      </c>
      <c r="E13" s="40" t="s">
        <v>71</v>
      </c>
      <c r="F13" s="43" t="s">
        <v>30</v>
      </c>
      <c r="G13" s="42" t="s">
        <v>39</v>
      </c>
      <c r="H13" s="38">
        <v>3</v>
      </c>
      <c r="I13" s="27">
        <v>20</v>
      </c>
      <c r="J13" s="38">
        <v>2</v>
      </c>
      <c r="K13" s="27">
        <v>22</v>
      </c>
      <c r="L13" s="39">
        <v>42</v>
      </c>
    </row>
    <row r="14" spans="1:12" ht="15.75">
      <c r="A14" s="47">
        <v>4</v>
      </c>
      <c r="B14" s="38">
        <v>59</v>
      </c>
      <c r="C14" s="41" t="s">
        <v>49</v>
      </c>
      <c r="D14" s="38">
        <v>3</v>
      </c>
      <c r="E14" s="40" t="s">
        <v>60</v>
      </c>
      <c r="F14" s="43" t="s">
        <v>30</v>
      </c>
      <c r="G14" s="38" t="s">
        <v>40</v>
      </c>
      <c r="H14" s="38">
        <v>4</v>
      </c>
      <c r="I14" s="27">
        <v>18</v>
      </c>
      <c r="J14" s="38">
        <v>4</v>
      </c>
      <c r="K14" s="27">
        <v>18</v>
      </c>
      <c r="L14" s="39">
        <v>36</v>
      </c>
    </row>
    <row r="15" spans="1:12" ht="15.75">
      <c r="A15" s="47">
        <v>5</v>
      </c>
      <c r="B15" s="38">
        <v>88</v>
      </c>
      <c r="C15" s="40" t="s">
        <v>48</v>
      </c>
      <c r="D15" s="38">
        <v>3</v>
      </c>
      <c r="E15" s="40" t="s">
        <v>61</v>
      </c>
      <c r="F15" s="43" t="s">
        <v>30</v>
      </c>
      <c r="G15" s="38" t="s">
        <v>38</v>
      </c>
      <c r="H15" s="38">
        <v>6</v>
      </c>
      <c r="I15" s="27">
        <v>15</v>
      </c>
      <c r="J15" s="38">
        <v>5</v>
      </c>
      <c r="K15" s="27">
        <v>16</v>
      </c>
      <c r="L15" s="39">
        <v>31</v>
      </c>
    </row>
    <row r="16" spans="1:256" s="3" customFormat="1" ht="15.75" customHeight="1">
      <c r="A16" s="47">
        <v>6</v>
      </c>
      <c r="B16" s="38">
        <v>11</v>
      </c>
      <c r="C16" s="40" t="s">
        <v>183</v>
      </c>
      <c r="D16" s="38" t="s">
        <v>65</v>
      </c>
      <c r="E16" s="40" t="s">
        <v>36</v>
      </c>
      <c r="F16" s="43" t="s">
        <v>30</v>
      </c>
      <c r="G16" s="42" t="s">
        <v>39</v>
      </c>
      <c r="H16" s="38">
        <v>7</v>
      </c>
      <c r="I16" s="27">
        <v>14</v>
      </c>
      <c r="J16" s="38">
        <v>6</v>
      </c>
      <c r="K16" s="27">
        <v>15</v>
      </c>
      <c r="L16" s="39">
        <v>29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47">
        <v>7</v>
      </c>
      <c r="B17" s="38">
        <v>28</v>
      </c>
      <c r="C17" s="41" t="s">
        <v>85</v>
      </c>
      <c r="D17" s="38" t="s">
        <v>77</v>
      </c>
      <c r="E17" s="40" t="s">
        <v>60</v>
      </c>
      <c r="F17" s="43" t="s">
        <v>30</v>
      </c>
      <c r="G17" s="42" t="s">
        <v>41</v>
      </c>
      <c r="H17" s="38">
        <v>8</v>
      </c>
      <c r="I17" s="27">
        <v>13</v>
      </c>
      <c r="J17" s="38">
        <v>7</v>
      </c>
      <c r="K17" s="27">
        <v>14</v>
      </c>
      <c r="L17" s="39">
        <v>27</v>
      </c>
    </row>
    <row r="18" spans="1:12" ht="15.75">
      <c r="A18" s="47">
        <v>8</v>
      </c>
      <c r="B18" s="38">
        <v>72</v>
      </c>
      <c r="C18" s="40" t="s">
        <v>220</v>
      </c>
      <c r="D18" s="38" t="s">
        <v>31</v>
      </c>
      <c r="E18" s="40" t="s">
        <v>50</v>
      </c>
      <c r="F18" s="43" t="s">
        <v>30</v>
      </c>
      <c r="G18" s="42" t="s">
        <v>39</v>
      </c>
      <c r="H18" s="38">
        <v>9</v>
      </c>
      <c r="I18" s="27">
        <v>12</v>
      </c>
      <c r="J18" s="38">
        <v>8</v>
      </c>
      <c r="K18" s="27">
        <v>13</v>
      </c>
      <c r="L18" s="39">
        <v>25</v>
      </c>
    </row>
    <row r="19" spans="1:12" ht="15.75">
      <c r="A19" s="47">
        <v>9</v>
      </c>
      <c r="B19" s="38">
        <v>35</v>
      </c>
      <c r="C19" s="41" t="s">
        <v>209</v>
      </c>
      <c r="D19" s="38" t="s">
        <v>31</v>
      </c>
      <c r="E19" s="40" t="s">
        <v>210</v>
      </c>
      <c r="F19" s="43" t="s">
        <v>30</v>
      </c>
      <c r="G19" s="38" t="s">
        <v>38</v>
      </c>
      <c r="H19" s="38">
        <v>10</v>
      </c>
      <c r="I19" s="27">
        <v>11</v>
      </c>
      <c r="J19" s="38">
        <v>9</v>
      </c>
      <c r="K19" s="27">
        <v>12</v>
      </c>
      <c r="L19" s="39">
        <v>23</v>
      </c>
    </row>
    <row r="20" spans="1:12" ht="15.75">
      <c r="A20" s="47">
        <v>10</v>
      </c>
      <c r="B20" s="38">
        <v>12</v>
      </c>
      <c r="C20" s="41" t="s">
        <v>103</v>
      </c>
      <c r="D20" s="38" t="s">
        <v>92</v>
      </c>
      <c r="E20" s="40" t="s">
        <v>193</v>
      </c>
      <c r="F20" s="43" t="s">
        <v>30</v>
      </c>
      <c r="G20" s="38" t="s">
        <v>38</v>
      </c>
      <c r="H20" s="38">
        <v>11</v>
      </c>
      <c r="I20" s="27">
        <v>10</v>
      </c>
      <c r="J20" s="38">
        <v>11</v>
      </c>
      <c r="K20" s="27">
        <v>10</v>
      </c>
      <c r="L20" s="39">
        <v>20</v>
      </c>
    </row>
    <row r="21" spans="1:12" ht="15.75" customHeight="1">
      <c r="A21" s="47">
        <v>11</v>
      </c>
      <c r="B21" s="38">
        <v>16</v>
      </c>
      <c r="C21" s="40" t="s">
        <v>194</v>
      </c>
      <c r="D21" s="38" t="s">
        <v>92</v>
      </c>
      <c r="E21" s="40" t="s">
        <v>50</v>
      </c>
      <c r="F21" s="43" t="s">
        <v>30</v>
      </c>
      <c r="G21" s="38" t="s">
        <v>38</v>
      </c>
      <c r="H21" s="38">
        <v>13</v>
      </c>
      <c r="I21" s="27">
        <v>8</v>
      </c>
      <c r="J21" s="38">
        <v>10</v>
      </c>
      <c r="K21" s="27">
        <v>11</v>
      </c>
      <c r="L21" s="39">
        <v>19</v>
      </c>
    </row>
    <row r="22" spans="1:12" ht="15.75">
      <c r="A22" s="47">
        <v>12</v>
      </c>
      <c r="B22" s="38">
        <v>74</v>
      </c>
      <c r="C22" s="41" t="s">
        <v>129</v>
      </c>
      <c r="D22" s="38" t="s">
        <v>65</v>
      </c>
      <c r="E22" s="40" t="s">
        <v>60</v>
      </c>
      <c r="F22" s="43" t="s">
        <v>30</v>
      </c>
      <c r="G22" s="42" t="s">
        <v>41</v>
      </c>
      <c r="H22" s="38">
        <v>5</v>
      </c>
      <c r="I22" s="27">
        <v>16</v>
      </c>
      <c r="J22" s="38" t="s">
        <v>82</v>
      </c>
      <c r="K22" s="27">
        <v>0</v>
      </c>
      <c r="L22" s="39">
        <v>16</v>
      </c>
    </row>
    <row r="23" spans="1:12" ht="15.75" customHeight="1">
      <c r="A23" s="47">
        <v>13</v>
      </c>
      <c r="B23" s="38">
        <v>21</v>
      </c>
      <c r="C23" s="41" t="s">
        <v>221</v>
      </c>
      <c r="D23" s="38" t="s">
        <v>31</v>
      </c>
      <c r="E23" s="40" t="s">
        <v>60</v>
      </c>
      <c r="F23" s="43" t="s">
        <v>30</v>
      </c>
      <c r="G23" s="42" t="s">
        <v>39</v>
      </c>
      <c r="H23" s="38">
        <v>14</v>
      </c>
      <c r="I23" s="27">
        <v>7</v>
      </c>
      <c r="J23" s="38">
        <v>12</v>
      </c>
      <c r="K23" s="27">
        <v>9</v>
      </c>
      <c r="L23" s="39">
        <v>16</v>
      </c>
    </row>
    <row r="24" spans="1:12" ht="15.75">
      <c r="A24" s="47">
        <v>14</v>
      </c>
      <c r="B24" s="38">
        <v>30</v>
      </c>
      <c r="C24" s="41" t="s">
        <v>63</v>
      </c>
      <c r="D24" s="38" t="s">
        <v>65</v>
      </c>
      <c r="E24" s="40" t="s">
        <v>60</v>
      </c>
      <c r="F24" s="43" t="s">
        <v>30</v>
      </c>
      <c r="G24" s="42" t="s">
        <v>39</v>
      </c>
      <c r="H24" s="38">
        <v>12</v>
      </c>
      <c r="I24" s="27">
        <v>9</v>
      </c>
      <c r="J24" s="38" t="s">
        <v>82</v>
      </c>
      <c r="K24" s="27">
        <v>0</v>
      </c>
      <c r="L24" s="39">
        <v>9</v>
      </c>
    </row>
    <row r="25" spans="1:12" ht="15.75">
      <c r="A25" s="47">
        <v>15</v>
      </c>
      <c r="B25" s="38"/>
      <c r="C25" s="40"/>
      <c r="D25" s="38"/>
      <c r="E25" s="40"/>
      <c r="F25" s="43"/>
      <c r="G25" s="38"/>
      <c r="H25" s="38"/>
      <c r="I25" s="27"/>
      <c r="J25" s="38"/>
      <c r="K25" s="27"/>
      <c r="L25" s="39"/>
    </row>
    <row r="26" spans="1:12" ht="15.75">
      <c r="A26" s="47">
        <v>16</v>
      </c>
      <c r="B26" s="38"/>
      <c r="C26" s="41"/>
      <c r="D26" s="38"/>
      <c r="E26" s="40"/>
      <c r="F26" s="43"/>
      <c r="G26" s="38"/>
      <c r="H26" s="38"/>
      <c r="I26" s="27"/>
      <c r="J26" s="38"/>
      <c r="K26" s="27"/>
      <c r="L26" s="39"/>
    </row>
    <row r="29" spans="3:14" ht="15.75">
      <c r="C29" s="74" t="s">
        <v>23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31"/>
    </row>
    <row r="30" spans="3:14" ht="15.75">
      <c r="C30" s="74" t="s">
        <v>66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3:14" ht="15.75">
      <c r="C31" s="32"/>
      <c r="D31" s="32"/>
      <c r="E31" s="32"/>
      <c r="F31" s="32"/>
      <c r="G31" s="32"/>
      <c r="H31" s="32"/>
      <c r="I31" s="33"/>
      <c r="J31" s="32"/>
      <c r="K31" s="32"/>
      <c r="L31" s="32"/>
      <c r="M31" s="32"/>
      <c r="N31" s="31"/>
    </row>
    <row r="32" spans="3:14" ht="15.75">
      <c r="C32" s="74" t="s">
        <v>45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31"/>
    </row>
    <row r="33" spans="3:14" ht="15.75">
      <c r="C33" s="74" t="s">
        <v>58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5" spans="10:152" ht="12.75">
      <c r="J35"/>
      <c r="N35" s="1"/>
      <c r="DT35"/>
      <c r="DU35"/>
      <c r="DV35"/>
      <c r="DX35" s="1"/>
      <c r="DY35" s="1"/>
      <c r="DZ35" s="1"/>
      <c r="EN35" s="2"/>
      <c r="EO35" s="2"/>
      <c r="EP35" s="2"/>
      <c r="EQ35" s="2"/>
      <c r="ES35" s="1"/>
      <c r="ET35" s="1"/>
      <c r="EU35" s="1"/>
      <c r="EV35" s="1"/>
    </row>
    <row r="36" spans="10:152" ht="12.75">
      <c r="J36"/>
      <c r="N36" s="1"/>
      <c r="DT36"/>
      <c r="DU36"/>
      <c r="DV36"/>
      <c r="DX36" s="1"/>
      <c r="DY36" s="1"/>
      <c r="DZ36" s="1"/>
      <c r="EN36" s="2"/>
      <c r="EO36" s="2"/>
      <c r="EP36" s="2"/>
      <c r="EQ36" s="2"/>
      <c r="ES36" s="1"/>
      <c r="ET36" s="1"/>
      <c r="EU36" s="1"/>
      <c r="EV36" s="1"/>
    </row>
    <row r="46" spans="2:5" ht="15.75">
      <c r="B46" s="53">
        <v>555</v>
      </c>
      <c r="C46" s="54" t="s">
        <v>142</v>
      </c>
      <c r="D46" s="53" t="s">
        <v>31</v>
      </c>
      <c r="E46" s="55" t="s">
        <v>116</v>
      </c>
    </row>
    <row r="47" spans="2:5" ht="15.75">
      <c r="B47" s="53">
        <v>8</v>
      </c>
      <c r="C47" s="55" t="s">
        <v>74</v>
      </c>
      <c r="D47" s="53" t="s">
        <v>77</v>
      </c>
      <c r="E47" s="55" t="s">
        <v>73</v>
      </c>
    </row>
    <row r="48" spans="2:5" ht="15.75">
      <c r="B48" s="53">
        <v>29</v>
      </c>
      <c r="C48" s="54" t="s">
        <v>184</v>
      </c>
      <c r="D48" s="53" t="s">
        <v>92</v>
      </c>
      <c r="E48" s="55" t="s">
        <v>71</v>
      </c>
    </row>
    <row r="49" spans="2:5" ht="15.75">
      <c r="B49" s="53">
        <v>33</v>
      </c>
      <c r="C49" s="55" t="s">
        <v>146</v>
      </c>
      <c r="D49" s="53" t="s">
        <v>31</v>
      </c>
      <c r="E49" s="55" t="s">
        <v>50</v>
      </c>
    </row>
    <row r="50" spans="2:5" ht="15.75">
      <c r="B50" s="53">
        <v>17</v>
      </c>
      <c r="C50" s="55" t="s">
        <v>103</v>
      </c>
      <c r="D50" s="53" t="s">
        <v>31</v>
      </c>
      <c r="E50" s="55" t="s">
        <v>95</v>
      </c>
    </row>
    <row r="51" spans="2:5" ht="15.75">
      <c r="B51" s="53">
        <v>38</v>
      </c>
      <c r="C51" s="55" t="s">
        <v>130</v>
      </c>
      <c r="D51" s="53" t="s">
        <v>31</v>
      </c>
      <c r="E51" s="55" t="s">
        <v>36</v>
      </c>
    </row>
    <row r="52" spans="2:5" ht="15.75">
      <c r="B52" s="53">
        <v>39</v>
      </c>
      <c r="C52" s="54" t="s">
        <v>147</v>
      </c>
      <c r="D52" s="53" t="s">
        <v>31</v>
      </c>
      <c r="E52" s="55" t="s">
        <v>73</v>
      </c>
    </row>
  </sheetData>
  <sheetProtection formatCells="0" formatColumns="0" formatRows="0" insertColumns="0" insertRows="0" insertHyperlinks="0" deleteColumns="0" deleteRows="0" autoFilter="0" pivotTables="0"/>
  <mergeCells count="22">
    <mergeCell ref="C29:M29"/>
    <mergeCell ref="C30:N30"/>
    <mergeCell ref="C8:C10"/>
    <mergeCell ref="D8:D10"/>
    <mergeCell ref="C32:M32"/>
    <mergeCell ref="C33:N33"/>
    <mergeCell ref="B8:B10"/>
    <mergeCell ref="J9:J10"/>
    <mergeCell ref="J8:K8"/>
    <mergeCell ref="L8:L10"/>
    <mergeCell ref="H9:H10"/>
    <mergeCell ref="I9:I10"/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6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1:J26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V53"/>
  <sheetViews>
    <sheetView zoomScalePageLayoutView="0" workbookViewId="0" topLeftCell="A1">
      <selection activeCell="A5" sqref="A5:L5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32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7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86" t="s">
        <v>211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8"/>
    </row>
    <row r="4" spans="1:12" ht="15.75" customHeight="1">
      <c r="A4" s="86" t="s">
        <v>27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29"/>
    </row>
    <row r="5" spans="1:12" ht="15.75" customHeight="1">
      <c r="A5" s="87" t="s">
        <v>206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15.75">
      <c r="A6" s="88" t="s">
        <v>59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75" t="s">
        <v>22</v>
      </c>
      <c r="B8" s="75" t="s">
        <v>0</v>
      </c>
      <c r="C8" s="75" t="s">
        <v>1</v>
      </c>
      <c r="D8" s="75" t="s">
        <v>28</v>
      </c>
      <c r="E8" s="75" t="s">
        <v>25</v>
      </c>
      <c r="F8" s="75" t="s">
        <v>26</v>
      </c>
      <c r="G8" s="75" t="s">
        <v>2</v>
      </c>
      <c r="H8" s="75" t="s">
        <v>3</v>
      </c>
      <c r="I8" s="77"/>
      <c r="J8" s="75" t="s">
        <v>4</v>
      </c>
      <c r="K8" s="77"/>
      <c r="L8" s="78" t="s">
        <v>29</v>
      </c>
    </row>
    <row r="9" spans="1:12" ht="12.75">
      <c r="A9" s="76"/>
      <c r="B9" s="75"/>
      <c r="C9" s="75"/>
      <c r="D9" s="76"/>
      <c r="E9" s="76"/>
      <c r="F9" s="75"/>
      <c r="G9" s="76"/>
      <c r="H9" s="75" t="s">
        <v>11</v>
      </c>
      <c r="I9" s="82" t="s">
        <v>24</v>
      </c>
      <c r="J9" s="75" t="s">
        <v>11</v>
      </c>
      <c r="K9" s="82" t="s">
        <v>24</v>
      </c>
      <c r="L9" s="78"/>
    </row>
    <row r="10" spans="1:12" ht="27" customHeight="1">
      <c r="A10" s="76"/>
      <c r="B10" s="75"/>
      <c r="C10" s="75"/>
      <c r="D10" s="76"/>
      <c r="E10" s="76"/>
      <c r="F10" s="75"/>
      <c r="G10" s="76"/>
      <c r="H10" s="76"/>
      <c r="I10" s="83"/>
      <c r="J10" s="76"/>
      <c r="K10" s="83"/>
      <c r="L10" s="78"/>
    </row>
    <row r="11" spans="1:12" ht="15.75">
      <c r="A11" s="47">
        <v>1</v>
      </c>
      <c r="B11" s="38">
        <v>31</v>
      </c>
      <c r="C11" s="41" t="s">
        <v>125</v>
      </c>
      <c r="D11" s="38" t="s">
        <v>32</v>
      </c>
      <c r="E11" s="40" t="s">
        <v>188</v>
      </c>
      <c r="F11" s="43" t="s">
        <v>30</v>
      </c>
      <c r="G11" s="42" t="s">
        <v>39</v>
      </c>
      <c r="H11" s="38">
        <v>1</v>
      </c>
      <c r="I11" s="27">
        <v>25</v>
      </c>
      <c r="J11" s="38">
        <v>1</v>
      </c>
      <c r="K11" s="27">
        <v>25</v>
      </c>
      <c r="L11" s="39">
        <v>50</v>
      </c>
    </row>
    <row r="12" spans="1:256" s="3" customFormat="1" ht="15.75" customHeight="1">
      <c r="A12" s="47">
        <v>2</v>
      </c>
      <c r="B12" s="38">
        <v>41</v>
      </c>
      <c r="C12" s="40" t="s">
        <v>148</v>
      </c>
      <c r="D12" s="38" t="s">
        <v>32</v>
      </c>
      <c r="E12" s="40" t="s">
        <v>36</v>
      </c>
      <c r="F12" s="43" t="s">
        <v>30</v>
      </c>
      <c r="G12" s="42" t="s">
        <v>40</v>
      </c>
      <c r="H12" s="38">
        <v>2</v>
      </c>
      <c r="I12" s="27">
        <v>22</v>
      </c>
      <c r="J12" s="38">
        <v>2</v>
      </c>
      <c r="K12" s="27">
        <v>22</v>
      </c>
      <c r="L12" s="39">
        <v>44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47">
        <v>3</v>
      </c>
      <c r="B13" s="38">
        <v>27</v>
      </c>
      <c r="C13" s="41" t="s">
        <v>42</v>
      </c>
      <c r="D13" s="38">
        <v>2</v>
      </c>
      <c r="E13" s="40" t="s">
        <v>46</v>
      </c>
      <c r="F13" s="43" t="s">
        <v>30</v>
      </c>
      <c r="G13" s="42" t="s">
        <v>41</v>
      </c>
      <c r="H13" s="38">
        <v>3</v>
      </c>
      <c r="I13" s="27">
        <v>20</v>
      </c>
      <c r="J13" s="38">
        <v>3</v>
      </c>
      <c r="K13" s="27">
        <v>20</v>
      </c>
      <c r="L13" s="39">
        <v>40</v>
      </c>
    </row>
    <row r="14" spans="1:12" ht="15.75">
      <c r="A14" s="47">
        <v>4</v>
      </c>
      <c r="B14" s="38">
        <v>77</v>
      </c>
      <c r="C14" s="40" t="s">
        <v>197</v>
      </c>
      <c r="D14" s="38">
        <v>3</v>
      </c>
      <c r="E14" s="40" t="s">
        <v>188</v>
      </c>
      <c r="F14" s="43" t="s">
        <v>30</v>
      </c>
      <c r="G14" s="38" t="s">
        <v>40</v>
      </c>
      <c r="H14" s="38">
        <v>4</v>
      </c>
      <c r="I14" s="27">
        <v>18</v>
      </c>
      <c r="J14" s="38">
        <v>4</v>
      </c>
      <c r="K14" s="27">
        <v>18</v>
      </c>
      <c r="L14" s="39">
        <v>36</v>
      </c>
    </row>
    <row r="15" spans="1:256" s="3" customFormat="1" ht="15.75" customHeight="1">
      <c r="A15" s="47">
        <v>5</v>
      </c>
      <c r="B15" s="38">
        <v>88</v>
      </c>
      <c r="C15" s="40" t="s">
        <v>87</v>
      </c>
      <c r="D15" s="38">
        <v>3</v>
      </c>
      <c r="E15" s="40" t="s">
        <v>50</v>
      </c>
      <c r="F15" s="43" t="s">
        <v>30</v>
      </c>
      <c r="G15" s="38" t="s">
        <v>40</v>
      </c>
      <c r="H15" s="38">
        <v>5</v>
      </c>
      <c r="I15" s="27">
        <v>16</v>
      </c>
      <c r="J15" s="38">
        <v>5</v>
      </c>
      <c r="K15" s="27">
        <v>16</v>
      </c>
      <c r="L15" s="39">
        <v>32</v>
      </c>
      <c r="M15" s="37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47">
        <v>6</v>
      </c>
      <c r="B16" s="38">
        <v>65</v>
      </c>
      <c r="C16" s="40" t="s">
        <v>47</v>
      </c>
      <c r="D16" s="38">
        <v>3</v>
      </c>
      <c r="E16" s="40" t="s">
        <v>46</v>
      </c>
      <c r="F16" s="43" t="s">
        <v>30</v>
      </c>
      <c r="G16" s="42" t="s">
        <v>41</v>
      </c>
      <c r="H16" s="38">
        <v>6</v>
      </c>
      <c r="I16" s="27">
        <v>15</v>
      </c>
      <c r="J16" s="38">
        <v>6</v>
      </c>
      <c r="K16" s="27">
        <v>15</v>
      </c>
      <c r="L16" s="39">
        <v>30</v>
      </c>
    </row>
    <row r="17" spans="1:12" ht="15.75">
      <c r="A17" s="47">
        <v>7</v>
      </c>
      <c r="B17" s="38">
        <v>4</v>
      </c>
      <c r="C17" s="40" t="s">
        <v>75</v>
      </c>
      <c r="D17" s="38">
        <v>2</v>
      </c>
      <c r="E17" s="40" t="s">
        <v>46</v>
      </c>
      <c r="F17" s="43" t="s">
        <v>30</v>
      </c>
      <c r="G17" s="42" t="s">
        <v>39</v>
      </c>
      <c r="H17" s="38">
        <v>7</v>
      </c>
      <c r="I17" s="27">
        <v>14</v>
      </c>
      <c r="J17" s="38">
        <v>7</v>
      </c>
      <c r="K17" s="27">
        <v>14</v>
      </c>
      <c r="L17" s="39">
        <v>28</v>
      </c>
    </row>
    <row r="18" spans="1:256" s="3" customFormat="1" ht="15.75" customHeight="1">
      <c r="A18" s="47">
        <v>8</v>
      </c>
      <c r="B18" s="38">
        <v>7</v>
      </c>
      <c r="C18" s="41" t="s">
        <v>83</v>
      </c>
      <c r="D18" s="38">
        <v>2</v>
      </c>
      <c r="E18" s="40" t="s">
        <v>50</v>
      </c>
      <c r="F18" s="43" t="s">
        <v>30</v>
      </c>
      <c r="G18" s="38" t="s">
        <v>38</v>
      </c>
      <c r="H18" s="38">
        <v>8</v>
      </c>
      <c r="I18" s="27">
        <v>13</v>
      </c>
      <c r="J18" s="38">
        <v>9</v>
      </c>
      <c r="K18" s="27">
        <v>12</v>
      </c>
      <c r="L18" s="39">
        <v>25</v>
      </c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47">
        <v>9</v>
      </c>
      <c r="B19" s="38">
        <v>32</v>
      </c>
      <c r="C19" s="40" t="s">
        <v>86</v>
      </c>
      <c r="D19" s="38" t="s">
        <v>32</v>
      </c>
      <c r="E19" s="40" t="s">
        <v>46</v>
      </c>
      <c r="F19" s="43" t="s">
        <v>30</v>
      </c>
      <c r="G19" s="42" t="s">
        <v>39</v>
      </c>
      <c r="H19" s="38">
        <v>9</v>
      </c>
      <c r="I19" s="27">
        <v>12</v>
      </c>
      <c r="J19" s="38">
        <v>10</v>
      </c>
      <c r="K19" s="27">
        <v>11</v>
      </c>
      <c r="L19" s="39">
        <v>23</v>
      </c>
    </row>
    <row r="20" spans="1:12" ht="15.75">
      <c r="A20" s="47">
        <v>10</v>
      </c>
      <c r="B20" s="38">
        <v>17</v>
      </c>
      <c r="C20" s="40" t="s">
        <v>64</v>
      </c>
      <c r="D20" s="38" t="s">
        <v>32</v>
      </c>
      <c r="E20" s="40" t="s">
        <v>35</v>
      </c>
      <c r="F20" s="43" t="s">
        <v>30</v>
      </c>
      <c r="G20" s="42" t="s">
        <v>40</v>
      </c>
      <c r="H20" s="38">
        <v>12</v>
      </c>
      <c r="I20" s="27">
        <v>9</v>
      </c>
      <c r="J20" s="38">
        <v>8</v>
      </c>
      <c r="K20" s="27">
        <v>13</v>
      </c>
      <c r="L20" s="39">
        <v>22</v>
      </c>
    </row>
    <row r="21" spans="1:12" ht="15.75">
      <c r="A21" s="47">
        <v>11</v>
      </c>
      <c r="B21" s="38">
        <v>2</v>
      </c>
      <c r="C21" s="40" t="s">
        <v>185</v>
      </c>
      <c r="D21" s="38">
        <v>2</v>
      </c>
      <c r="E21" s="40" t="s">
        <v>73</v>
      </c>
      <c r="F21" s="43" t="s">
        <v>30</v>
      </c>
      <c r="G21" s="42" t="s">
        <v>41</v>
      </c>
      <c r="H21" s="38">
        <v>10</v>
      </c>
      <c r="I21" s="27">
        <v>11</v>
      </c>
      <c r="J21" s="38">
        <v>11</v>
      </c>
      <c r="K21" s="27">
        <v>10</v>
      </c>
      <c r="L21" s="39">
        <v>21</v>
      </c>
    </row>
    <row r="22" spans="1:152" ht="15.75">
      <c r="A22" s="47">
        <v>12</v>
      </c>
      <c r="B22" s="38">
        <v>40</v>
      </c>
      <c r="C22" s="40" t="s">
        <v>163</v>
      </c>
      <c r="D22" s="38">
        <v>3</v>
      </c>
      <c r="E22" s="40" t="s">
        <v>46</v>
      </c>
      <c r="F22" s="43" t="s">
        <v>30</v>
      </c>
      <c r="G22" s="38" t="s">
        <v>40</v>
      </c>
      <c r="H22" s="38">
        <v>11</v>
      </c>
      <c r="I22" s="27">
        <v>10</v>
      </c>
      <c r="J22" s="38">
        <v>13</v>
      </c>
      <c r="K22" s="27">
        <v>8</v>
      </c>
      <c r="L22" s="39">
        <v>18</v>
      </c>
      <c r="N22" s="1"/>
      <c r="DT22"/>
      <c r="DU22"/>
      <c r="DV22"/>
      <c r="DX22" s="1"/>
      <c r="DY22" s="1"/>
      <c r="DZ22" s="1"/>
      <c r="EN22" s="2"/>
      <c r="EO22" s="2"/>
      <c r="EP22" s="2"/>
      <c r="EQ22" s="2"/>
      <c r="ES22" s="1"/>
      <c r="ET22" s="1"/>
      <c r="EU22" s="1"/>
      <c r="EV22" s="1"/>
    </row>
    <row r="23" spans="1:152" ht="15.75">
      <c r="A23" s="47">
        <v>13</v>
      </c>
      <c r="B23" s="38">
        <v>20</v>
      </c>
      <c r="C23" s="40" t="s">
        <v>150</v>
      </c>
      <c r="D23" s="38">
        <v>3</v>
      </c>
      <c r="E23" s="40" t="s">
        <v>46</v>
      </c>
      <c r="F23" s="43" t="s">
        <v>30</v>
      </c>
      <c r="G23" s="38" t="s">
        <v>40</v>
      </c>
      <c r="H23" s="38">
        <v>14</v>
      </c>
      <c r="I23" s="27">
        <v>7</v>
      </c>
      <c r="J23" s="38">
        <v>12</v>
      </c>
      <c r="K23" s="27">
        <v>9</v>
      </c>
      <c r="L23" s="39">
        <v>16</v>
      </c>
      <c r="N23" s="1"/>
      <c r="DT23"/>
      <c r="DU23"/>
      <c r="DV23"/>
      <c r="DX23" s="1"/>
      <c r="DY23" s="1"/>
      <c r="DZ23" s="1"/>
      <c r="EN23" s="2"/>
      <c r="EO23" s="2"/>
      <c r="EP23" s="2"/>
      <c r="EQ23" s="2"/>
      <c r="ES23" s="1"/>
      <c r="ET23" s="1"/>
      <c r="EU23" s="1"/>
      <c r="EV23" s="1"/>
    </row>
    <row r="24" spans="1:152" ht="15.75">
      <c r="A24" s="47">
        <v>14</v>
      </c>
      <c r="B24" s="38">
        <v>112</v>
      </c>
      <c r="C24" s="40" t="s">
        <v>106</v>
      </c>
      <c r="D24" s="38" t="s">
        <v>31</v>
      </c>
      <c r="E24" s="40" t="s">
        <v>107</v>
      </c>
      <c r="F24" s="43" t="s">
        <v>30</v>
      </c>
      <c r="G24" s="42" t="s">
        <v>41</v>
      </c>
      <c r="H24" s="38">
        <v>13</v>
      </c>
      <c r="I24" s="27">
        <v>8</v>
      </c>
      <c r="J24" s="38" t="s">
        <v>80</v>
      </c>
      <c r="K24" s="27">
        <v>0</v>
      </c>
      <c r="L24" s="39">
        <v>8</v>
      </c>
      <c r="N24" s="1"/>
      <c r="DT24"/>
      <c r="DU24"/>
      <c r="DV24"/>
      <c r="DX24" s="1"/>
      <c r="DY24" s="1"/>
      <c r="DZ24" s="1"/>
      <c r="EN24" s="2"/>
      <c r="EO24" s="2"/>
      <c r="EP24" s="2"/>
      <c r="EQ24" s="2"/>
      <c r="ES24" s="1"/>
      <c r="ET24" s="1"/>
      <c r="EU24" s="1"/>
      <c r="EV24" s="1"/>
    </row>
    <row r="25" spans="1:152" ht="15.75">
      <c r="A25" s="47">
        <v>15</v>
      </c>
      <c r="B25" s="57"/>
      <c r="C25" s="57"/>
      <c r="D25" s="57"/>
      <c r="E25" s="57"/>
      <c r="F25" s="43"/>
      <c r="G25" s="42"/>
      <c r="H25" s="38"/>
      <c r="I25" s="27"/>
      <c r="J25" s="38"/>
      <c r="K25" s="27"/>
      <c r="L25" s="39"/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:152" ht="15.75">
      <c r="A26" s="47">
        <v>16</v>
      </c>
      <c r="B26" s="57"/>
      <c r="C26" s="57"/>
      <c r="D26" s="57"/>
      <c r="E26" s="57"/>
      <c r="F26" s="43"/>
      <c r="G26" s="38"/>
      <c r="H26" s="38"/>
      <c r="I26" s="27"/>
      <c r="J26" s="38"/>
      <c r="K26" s="27"/>
      <c r="L26" s="39"/>
      <c r="N26" s="1"/>
      <c r="DP26"/>
      <c r="DQ26"/>
      <c r="DR26"/>
      <c r="DX26" s="1"/>
      <c r="DY26" s="1"/>
      <c r="DZ26" s="1"/>
      <c r="EJ26" s="2"/>
      <c r="EK26" s="2"/>
      <c r="EL26" s="2"/>
      <c r="EM26" s="2"/>
      <c r="EN26" s="2"/>
      <c r="ER26" s="1"/>
      <c r="ES26" s="1"/>
      <c r="ET26" s="1"/>
      <c r="EU26" s="1"/>
      <c r="EV26" s="1"/>
    </row>
    <row r="27" spans="1:152" ht="15.75">
      <c r="A27" s="47">
        <v>17</v>
      </c>
      <c r="B27" s="57"/>
      <c r="C27" s="57"/>
      <c r="D27" s="57"/>
      <c r="E27" s="57"/>
      <c r="F27" s="43"/>
      <c r="G27" s="38"/>
      <c r="H27" s="38"/>
      <c r="I27" s="27"/>
      <c r="J27" s="38"/>
      <c r="K27" s="27"/>
      <c r="L27" s="39"/>
      <c r="N27" s="1"/>
      <c r="DP27"/>
      <c r="DQ27"/>
      <c r="DR27"/>
      <c r="DX27" s="1"/>
      <c r="DY27" s="1"/>
      <c r="DZ27" s="1"/>
      <c r="EJ27" s="2"/>
      <c r="EK27" s="2"/>
      <c r="EL27" s="2"/>
      <c r="EM27" s="2"/>
      <c r="EN27" s="2"/>
      <c r="ER27" s="1"/>
      <c r="ES27" s="1"/>
      <c r="ET27" s="1"/>
      <c r="EU27" s="1"/>
      <c r="EV27" s="1"/>
    </row>
    <row r="29" spans="2:7" ht="15.75">
      <c r="B29" s="32" t="s">
        <v>23</v>
      </c>
      <c r="C29" s="32"/>
      <c r="D29" s="32"/>
      <c r="E29" s="32"/>
      <c r="F29" s="32"/>
      <c r="G29" s="32"/>
    </row>
    <row r="30" spans="2:7" ht="15.75">
      <c r="B30" s="32" t="s">
        <v>66</v>
      </c>
      <c r="C30" s="32"/>
      <c r="D30" s="32"/>
      <c r="E30" s="32"/>
      <c r="F30" s="32"/>
      <c r="G30" s="32"/>
    </row>
    <row r="31" spans="2:7" ht="15.75">
      <c r="B31" s="32"/>
      <c r="C31" s="32"/>
      <c r="D31" s="32"/>
      <c r="E31" s="32"/>
      <c r="F31" s="32"/>
      <c r="G31" s="32"/>
    </row>
    <row r="32" spans="2:7" ht="15.75">
      <c r="B32" s="32" t="s">
        <v>45</v>
      </c>
      <c r="C32" s="32"/>
      <c r="D32" s="32"/>
      <c r="E32" s="32"/>
      <c r="F32" s="32"/>
      <c r="G32" s="32"/>
    </row>
    <row r="33" spans="2:7" ht="15.75">
      <c r="B33" s="32" t="s">
        <v>58</v>
      </c>
      <c r="G33" s="32"/>
    </row>
    <row r="34" ht="15.75">
      <c r="H34" s="32"/>
    </row>
    <row r="35" ht="15.75">
      <c r="H35" s="32"/>
    </row>
    <row r="36" ht="15.75">
      <c r="H36" s="33"/>
    </row>
    <row r="37" ht="15.75">
      <c r="H37" s="32"/>
    </row>
    <row r="38" ht="15.75">
      <c r="H38" s="32"/>
    </row>
    <row r="45" spans="2:5" ht="15.75">
      <c r="B45" s="53">
        <v>71</v>
      </c>
      <c r="C45" s="55" t="s">
        <v>198</v>
      </c>
      <c r="D45" s="53" t="s">
        <v>31</v>
      </c>
      <c r="E45" s="55" t="s">
        <v>46</v>
      </c>
    </row>
    <row r="46" spans="2:5" ht="15.75">
      <c r="B46" s="53">
        <v>63</v>
      </c>
      <c r="C46" s="54" t="s">
        <v>195</v>
      </c>
      <c r="D46" s="53" t="s">
        <v>32</v>
      </c>
      <c r="E46" s="55" t="s">
        <v>196</v>
      </c>
    </row>
    <row r="47" spans="2:5" ht="15.75">
      <c r="B47" s="53">
        <v>69</v>
      </c>
      <c r="C47" s="55" t="s">
        <v>108</v>
      </c>
      <c r="D47" s="53">
        <v>3</v>
      </c>
      <c r="E47" s="55" t="s">
        <v>50</v>
      </c>
    </row>
    <row r="48" spans="2:5" ht="15.75">
      <c r="B48" s="53">
        <v>59</v>
      </c>
      <c r="C48" s="55" t="s">
        <v>152</v>
      </c>
      <c r="D48" s="53">
        <v>3</v>
      </c>
      <c r="E48" s="55" t="s">
        <v>188</v>
      </c>
    </row>
    <row r="49" spans="2:5" ht="15.75">
      <c r="B49" s="53">
        <v>103</v>
      </c>
      <c r="C49" s="54" t="s">
        <v>153</v>
      </c>
      <c r="D49" s="53" t="s">
        <v>31</v>
      </c>
      <c r="E49" s="55" t="s">
        <v>107</v>
      </c>
    </row>
    <row r="50" spans="2:5" ht="15.75">
      <c r="B50" s="53">
        <v>51</v>
      </c>
      <c r="C50" s="55" t="s">
        <v>127</v>
      </c>
      <c r="D50" s="53" t="s">
        <v>31</v>
      </c>
      <c r="E50" s="55" t="s">
        <v>50</v>
      </c>
    </row>
    <row r="51" spans="2:5" ht="15.75">
      <c r="B51" s="53">
        <v>48</v>
      </c>
      <c r="C51" s="55" t="s">
        <v>154</v>
      </c>
      <c r="D51" s="53" t="s">
        <v>31</v>
      </c>
      <c r="E51" s="55" t="s">
        <v>36</v>
      </c>
    </row>
    <row r="52" spans="2:5" ht="15.75">
      <c r="B52" s="53">
        <v>17</v>
      </c>
      <c r="C52" s="55" t="s">
        <v>155</v>
      </c>
      <c r="D52" s="53" t="s">
        <v>31</v>
      </c>
      <c r="E52" s="55" t="s">
        <v>36</v>
      </c>
    </row>
    <row r="53" spans="2:5" ht="15.75">
      <c r="B53" s="53">
        <v>21</v>
      </c>
      <c r="C53" s="54" t="s">
        <v>104</v>
      </c>
      <c r="D53" s="53">
        <v>2</v>
      </c>
      <c r="E53" s="55" t="s">
        <v>35</v>
      </c>
    </row>
  </sheetData>
  <sheetProtection formatCells="0" formatColumns="0" formatRows="0" insertColumns="0" insertRows="0" insertHyperlinks="0" deleteColumns="0" deleteRows="0" autoFilter="0" pivotTables="0"/>
  <mergeCells count="18">
    <mergeCell ref="A3:K3"/>
    <mergeCell ref="A4:K4"/>
    <mergeCell ref="A5:L5"/>
    <mergeCell ref="A6:L6"/>
    <mergeCell ref="A8:A10"/>
    <mergeCell ref="B8:B10"/>
    <mergeCell ref="G8:G10"/>
    <mergeCell ref="H8:I8"/>
    <mergeCell ref="J8:K8"/>
    <mergeCell ref="L8:L10"/>
    <mergeCell ref="C8:C10"/>
    <mergeCell ref="D8:D10"/>
    <mergeCell ref="J9:J10"/>
    <mergeCell ref="K9:K10"/>
    <mergeCell ref="E8:E10"/>
    <mergeCell ref="F8:F10"/>
    <mergeCell ref="H9:H10"/>
    <mergeCell ref="I9:I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23 J25:J27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27 J24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6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IV69"/>
  <sheetViews>
    <sheetView zoomScalePageLayoutView="0" workbookViewId="0" topLeftCell="A1">
      <selection activeCell="J1" sqref="J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26.140625" style="1" customWidth="1"/>
    <col min="6" max="6" width="15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78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4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22.5" customHeight="1">
      <c r="A2" s="86" t="s">
        <v>211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8"/>
      <c r="M2" s="85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9"/>
      <c r="M3" s="85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.75" customHeight="1">
      <c r="A4" s="87" t="s">
        <v>206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5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88" t="s">
        <v>54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75" t="s">
        <v>22</v>
      </c>
      <c r="B7" s="75" t="s">
        <v>0</v>
      </c>
      <c r="C7" s="75" t="s">
        <v>1</v>
      </c>
      <c r="D7" s="75" t="s">
        <v>28</v>
      </c>
      <c r="E7" s="75" t="s">
        <v>25</v>
      </c>
      <c r="F7" s="75" t="s">
        <v>26</v>
      </c>
      <c r="G7" s="75" t="s">
        <v>2</v>
      </c>
      <c r="H7" s="75" t="s">
        <v>3</v>
      </c>
      <c r="I7" s="77"/>
      <c r="J7" s="75" t="s">
        <v>4</v>
      </c>
      <c r="K7" s="77"/>
      <c r="L7" s="78" t="s">
        <v>29</v>
      </c>
      <c r="M7" s="79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76"/>
      <c r="B8" s="75"/>
      <c r="C8" s="75"/>
      <c r="D8" s="76"/>
      <c r="E8" s="76"/>
      <c r="F8" s="75"/>
      <c r="G8" s="76"/>
      <c r="H8" s="75" t="s">
        <v>11</v>
      </c>
      <c r="I8" s="82" t="s">
        <v>24</v>
      </c>
      <c r="J8" s="75" t="s">
        <v>11</v>
      </c>
      <c r="K8" s="82" t="s">
        <v>24</v>
      </c>
      <c r="L8" s="78"/>
      <c r="M8" s="80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76"/>
      <c r="B9" s="75"/>
      <c r="C9" s="75"/>
      <c r="D9" s="76"/>
      <c r="E9" s="76"/>
      <c r="F9" s="75"/>
      <c r="G9" s="76"/>
      <c r="H9" s="76"/>
      <c r="I9" s="83"/>
      <c r="J9" s="76"/>
      <c r="K9" s="83"/>
      <c r="L9" s="78"/>
      <c r="M9" s="81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5.75" customHeight="1">
      <c r="A10" s="47">
        <v>1</v>
      </c>
      <c r="B10" s="38">
        <v>31</v>
      </c>
      <c r="C10" s="41" t="s">
        <v>125</v>
      </c>
      <c r="D10" s="38" t="s">
        <v>32</v>
      </c>
      <c r="E10" s="40" t="s">
        <v>188</v>
      </c>
      <c r="F10" s="43" t="s">
        <v>30</v>
      </c>
      <c r="G10" s="38" t="s">
        <v>40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5.75" customHeight="1">
      <c r="A11" s="47">
        <v>2</v>
      </c>
      <c r="B11" s="38">
        <v>72</v>
      </c>
      <c r="C11" s="41" t="s">
        <v>199</v>
      </c>
      <c r="D11" s="38">
        <v>1</v>
      </c>
      <c r="E11" s="40" t="s">
        <v>46</v>
      </c>
      <c r="F11" s="43" t="s">
        <v>30</v>
      </c>
      <c r="G11" s="38" t="s">
        <v>40</v>
      </c>
      <c r="H11" s="38">
        <v>2</v>
      </c>
      <c r="I11" s="27">
        <v>22</v>
      </c>
      <c r="J11" s="38">
        <v>4</v>
      </c>
      <c r="K11" s="27">
        <v>18</v>
      </c>
      <c r="L11" s="39">
        <v>40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47">
        <v>3</v>
      </c>
      <c r="B12" s="38">
        <v>2</v>
      </c>
      <c r="C12" s="40" t="s">
        <v>51</v>
      </c>
      <c r="D12" s="38" t="s">
        <v>32</v>
      </c>
      <c r="E12" s="40" t="s">
        <v>61</v>
      </c>
      <c r="F12" s="43" t="s">
        <v>30</v>
      </c>
      <c r="G12" s="42" t="s">
        <v>40</v>
      </c>
      <c r="H12" s="38">
        <v>3</v>
      </c>
      <c r="I12" s="27">
        <v>20</v>
      </c>
      <c r="J12" s="38">
        <v>3</v>
      </c>
      <c r="K12" s="27">
        <v>20</v>
      </c>
      <c r="L12" s="39"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47">
        <v>4</v>
      </c>
      <c r="B13" s="38">
        <v>1</v>
      </c>
      <c r="C13" s="40" t="s">
        <v>33</v>
      </c>
      <c r="D13" s="38" t="s">
        <v>34</v>
      </c>
      <c r="E13" s="40" t="s">
        <v>44</v>
      </c>
      <c r="F13" s="43" t="s">
        <v>30</v>
      </c>
      <c r="G13" s="42" t="s">
        <v>43</v>
      </c>
      <c r="H13" s="38">
        <v>6</v>
      </c>
      <c r="I13" s="27">
        <v>15</v>
      </c>
      <c r="J13" s="38">
        <v>2</v>
      </c>
      <c r="K13" s="27">
        <v>22</v>
      </c>
      <c r="L13" s="39">
        <v>37</v>
      </c>
      <c r="M13" s="37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5.75" customHeight="1">
      <c r="A14" s="47">
        <v>5</v>
      </c>
      <c r="B14" s="38">
        <v>4</v>
      </c>
      <c r="C14" s="41" t="s">
        <v>109</v>
      </c>
      <c r="D14" s="38" t="s">
        <v>32</v>
      </c>
      <c r="E14" s="40" t="s">
        <v>46</v>
      </c>
      <c r="F14" s="43" t="s">
        <v>30</v>
      </c>
      <c r="G14" s="42" t="s">
        <v>39</v>
      </c>
      <c r="H14" s="38">
        <v>4</v>
      </c>
      <c r="I14" s="27">
        <v>18</v>
      </c>
      <c r="J14" s="38">
        <v>5</v>
      </c>
      <c r="K14" s="27">
        <v>16</v>
      </c>
      <c r="L14" s="39">
        <v>34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5.75" customHeight="1">
      <c r="A15" s="47">
        <v>6</v>
      </c>
      <c r="B15" s="38">
        <v>9</v>
      </c>
      <c r="C15" s="41" t="s">
        <v>164</v>
      </c>
      <c r="D15" s="38">
        <v>3</v>
      </c>
      <c r="E15" s="40" t="s">
        <v>50</v>
      </c>
      <c r="F15" s="43" t="s">
        <v>30</v>
      </c>
      <c r="G15" s="42" t="s">
        <v>43</v>
      </c>
      <c r="H15" s="38">
        <v>5</v>
      </c>
      <c r="I15" s="27">
        <v>16</v>
      </c>
      <c r="J15" s="38">
        <v>7</v>
      </c>
      <c r="K15" s="27">
        <v>14</v>
      </c>
      <c r="L15" s="39">
        <v>30</v>
      </c>
    </row>
    <row r="16" spans="1:256" ht="15.75" customHeight="1">
      <c r="A16" s="47">
        <v>7</v>
      </c>
      <c r="B16" s="38">
        <v>6</v>
      </c>
      <c r="C16" s="41" t="s">
        <v>111</v>
      </c>
      <c r="D16" s="38">
        <v>3</v>
      </c>
      <c r="E16" s="40" t="s">
        <v>46</v>
      </c>
      <c r="F16" s="43" t="s">
        <v>30</v>
      </c>
      <c r="G16" s="42" t="s">
        <v>38</v>
      </c>
      <c r="H16" s="35">
        <v>7</v>
      </c>
      <c r="I16" s="36">
        <v>14</v>
      </c>
      <c r="J16" s="35">
        <v>6</v>
      </c>
      <c r="K16" s="36">
        <v>15</v>
      </c>
      <c r="L16" s="39">
        <v>29</v>
      </c>
      <c r="M16" s="34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5.75" customHeight="1">
      <c r="A17" s="47">
        <v>8</v>
      </c>
      <c r="B17" s="56"/>
      <c r="C17" s="56"/>
      <c r="D17" s="56"/>
      <c r="E17" s="56"/>
      <c r="F17" s="43"/>
      <c r="G17" s="42"/>
      <c r="H17" s="38"/>
      <c r="I17" s="27"/>
      <c r="J17" s="38"/>
      <c r="K17" s="27"/>
      <c r="L17" s="39"/>
      <c r="M17" s="37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5.75" customHeight="1">
      <c r="A18" s="47">
        <v>9</v>
      </c>
      <c r="B18" s="56"/>
      <c r="C18" s="56"/>
      <c r="D18" s="56"/>
      <c r="E18" s="56"/>
      <c r="F18" s="43"/>
      <c r="G18" s="42"/>
      <c r="H18" s="38"/>
      <c r="I18" s="27"/>
      <c r="J18" s="38"/>
      <c r="K18" s="27"/>
      <c r="L18" s="39"/>
      <c r="M18" s="37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 customHeight="1">
      <c r="A19" s="47">
        <v>10</v>
      </c>
      <c r="B19" s="57"/>
      <c r="C19" s="57"/>
      <c r="D19" s="57"/>
      <c r="E19" s="57"/>
      <c r="F19" s="43"/>
      <c r="G19" s="42"/>
      <c r="H19" s="38"/>
      <c r="I19" s="27"/>
      <c r="J19" s="38"/>
      <c r="K19" s="27"/>
      <c r="L19" s="39"/>
      <c r="M19" s="34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1:12" ht="15.75" customHeight="1">
      <c r="A20" s="47">
        <v>11</v>
      </c>
      <c r="B20" s="57"/>
      <c r="C20" s="57"/>
      <c r="D20" s="57"/>
      <c r="E20" s="57"/>
      <c r="F20" s="46"/>
      <c r="G20" s="42"/>
      <c r="H20" s="48"/>
      <c r="I20" s="49"/>
      <c r="J20" s="38"/>
      <c r="K20" s="27"/>
      <c r="L20" s="50"/>
    </row>
    <row r="21" spans="1:152" ht="15.75">
      <c r="A21" s="32" t="s">
        <v>23</v>
      </c>
      <c r="B21" s="32"/>
      <c r="C21" s="32"/>
      <c r="D21" s="32"/>
      <c r="N21" s="1"/>
      <c r="DP21"/>
      <c r="DQ21"/>
      <c r="DR21"/>
      <c r="DX21" s="1"/>
      <c r="DY21" s="1"/>
      <c r="DZ21" s="1"/>
      <c r="EJ21" s="2"/>
      <c r="EK21" s="2"/>
      <c r="EL21" s="2"/>
      <c r="EM21" s="2"/>
      <c r="EN21" s="2"/>
      <c r="ER21" s="1"/>
      <c r="ES21" s="1"/>
      <c r="ET21" s="1"/>
      <c r="EU21" s="1"/>
      <c r="EV21" s="1"/>
    </row>
    <row r="22" spans="1:152" ht="15.75">
      <c r="A22" s="32" t="s">
        <v>66</v>
      </c>
      <c r="B22" s="32"/>
      <c r="C22" s="32"/>
      <c r="D22" s="32"/>
      <c r="E22" s="32"/>
      <c r="F22" s="32"/>
      <c r="N22" s="1"/>
      <c r="DP22"/>
      <c r="DQ22"/>
      <c r="DR22"/>
      <c r="DX22" s="1"/>
      <c r="DY22" s="1"/>
      <c r="DZ22" s="1"/>
      <c r="EJ22" s="2"/>
      <c r="EK22" s="2"/>
      <c r="EL22" s="2"/>
      <c r="EM22" s="2"/>
      <c r="EN22" s="2"/>
      <c r="ER22" s="1"/>
      <c r="ES22" s="1"/>
      <c r="ET22" s="1"/>
      <c r="EU22" s="1"/>
      <c r="EV22" s="1"/>
    </row>
    <row r="23" spans="1:152" ht="15.75">
      <c r="A23" s="32"/>
      <c r="B23" s="32"/>
      <c r="C23" s="32"/>
      <c r="D23" s="32"/>
      <c r="E23" s="32"/>
      <c r="F23" s="32"/>
      <c r="N23" s="1"/>
      <c r="DL23"/>
      <c r="DM23"/>
      <c r="DN23"/>
      <c r="DX23" s="1"/>
      <c r="DY23" s="1"/>
      <c r="DZ23" s="1"/>
      <c r="EF23" s="2"/>
      <c r="EG23" s="2"/>
      <c r="EH23" s="2"/>
      <c r="EI23" s="2"/>
      <c r="EJ23" s="2"/>
      <c r="ER23" s="1"/>
      <c r="ES23" s="1"/>
      <c r="ET23" s="1"/>
      <c r="EU23" s="1"/>
      <c r="EV23" s="1"/>
    </row>
    <row r="24" spans="1:152" ht="15.75">
      <c r="A24" s="32" t="s">
        <v>45</v>
      </c>
      <c r="B24" s="32"/>
      <c r="C24" s="32"/>
      <c r="D24" s="32"/>
      <c r="E24" s="32"/>
      <c r="F24" s="32"/>
      <c r="N24" s="1"/>
      <c r="DP24"/>
      <c r="DQ24"/>
      <c r="DR24"/>
      <c r="DX24" s="1"/>
      <c r="DY24" s="1"/>
      <c r="DZ24" s="1"/>
      <c r="EJ24" s="2"/>
      <c r="EK24" s="2"/>
      <c r="EL24" s="2"/>
      <c r="EM24" s="2"/>
      <c r="EN24" s="2"/>
      <c r="ER24" s="1"/>
      <c r="ES24" s="1"/>
      <c r="ET24" s="1"/>
      <c r="EU24" s="1"/>
      <c r="EV24" s="1"/>
    </row>
    <row r="25" spans="1:152" ht="15.75">
      <c r="A25" s="32" t="s">
        <v>58</v>
      </c>
      <c r="B25" s="32"/>
      <c r="C25" s="32"/>
      <c r="D25" s="32"/>
      <c r="E25" s="32"/>
      <c r="F25" s="32"/>
      <c r="J25"/>
      <c r="N25" s="1"/>
      <c r="DT25"/>
      <c r="DU25"/>
      <c r="DV25"/>
      <c r="DX25" s="1"/>
      <c r="DY25" s="1"/>
      <c r="DZ25" s="1"/>
      <c r="EN25" s="2"/>
      <c r="EO25" s="2"/>
      <c r="EP25" s="2"/>
      <c r="EQ25" s="2"/>
      <c r="ES25" s="1"/>
      <c r="ET25" s="1"/>
      <c r="EU25" s="1"/>
      <c r="EV25" s="1"/>
    </row>
    <row r="26" spans="14:152" ht="12.75">
      <c r="N26" s="1"/>
      <c r="DT26"/>
      <c r="DU26"/>
      <c r="DV26"/>
      <c r="DX26" s="1"/>
      <c r="DY26" s="1"/>
      <c r="DZ26" s="1"/>
      <c r="EN26" s="2"/>
      <c r="EO26" s="2"/>
      <c r="EP26" s="2"/>
      <c r="EQ26" s="2"/>
      <c r="ES26" s="1"/>
      <c r="ET26" s="1"/>
      <c r="EU26" s="1"/>
      <c r="EV26" s="1"/>
    </row>
    <row r="28" ht="15.75">
      <c r="M28" s="31"/>
    </row>
    <row r="42" spans="2:5" ht="15.75">
      <c r="B42" s="53">
        <v>151</v>
      </c>
      <c r="C42" s="55" t="s">
        <v>156</v>
      </c>
      <c r="D42" s="53" t="s">
        <v>32</v>
      </c>
      <c r="E42" s="55" t="s">
        <v>157</v>
      </c>
    </row>
    <row r="43" spans="2:5" ht="15.75">
      <c r="B43" s="53">
        <v>41</v>
      </c>
      <c r="C43" s="55" t="s">
        <v>126</v>
      </c>
      <c r="D43" s="53">
        <v>1</v>
      </c>
      <c r="E43" s="55" t="s">
        <v>35</v>
      </c>
    </row>
    <row r="44" spans="2:5" ht="15.75">
      <c r="B44" s="53">
        <v>10</v>
      </c>
      <c r="C44" s="54" t="s">
        <v>165</v>
      </c>
      <c r="D44" s="53" t="s">
        <v>31</v>
      </c>
      <c r="E44" s="55" t="s">
        <v>50</v>
      </c>
    </row>
    <row r="45" spans="2:5" ht="15.75">
      <c r="B45" s="53">
        <v>39</v>
      </c>
      <c r="C45" s="55" t="s">
        <v>186</v>
      </c>
      <c r="D45" s="53" t="s">
        <v>32</v>
      </c>
      <c r="E45" s="55" t="s">
        <v>44</v>
      </c>
    </row>
    <row r="46" spans="2:5" ht="15.75">
      <c r="B46" s="53">
        <v>8</v>
      </c>
      <c r="C46" s="54" t="s">
        <v>110</v>
      </c>
      <c r="D46" s="53">
        <v>2</v>
      </c>
      <c r="E46" s="55" t="s">
        <v>50</v>
      </c>
    </row>
    <row r="47" spans="2:5" ht="15.75">
      <c r="B47" s="53">
        <v>122</v>
      </c>
      <c r="C47" s="54" t="s">
        <v>151</v>
      </c>
      <c r="D47" s="53" t="s">
        <v>32</v>
      </c>
      <c r="E47" s="55" t="s">
        <v>35</v>
      </c>
    </row>
    <row r="48" spans="2:5" ht="15.75">
      <c r="B48" s="53">
        <v>5</v>
      </c>
      <c r="C48" s="55" t="s">
        <v>187</v>
      </c>
      <c r="D48" s="53">
        <v>1</v>
      </c>
      <c r="E48" s="55" t="s">
        <v>50</v>
      </c>
    </row>
    <row r="49" spans="2:5" ht="15.75">
      <c r="B49" s="53">
        <v>15</v>
      </c>
      <c r="C49" s="54" t="s">
        <v>161</v>
      </c>
      <c r="D49" s="53">
        <v>1</v>
      </c>
      <c r="E49" s="55" t="s">
        <v>46</v>
      </c>
    </row>
    <row r="50" spans="2:5" ht="15.75">
      <c r="B50" s="53">
        <v>300</v>
      </c>
      <c r="C50" s="54" t="s">
        <v>158</v>
      </c>
      <c r="D50" s="53" t="s">
        <v>31</v>
      </c>
      <c r="E50" s="55" t="s">
        <v>116</v>
      </c>
    </row>
    <row r="51" spans="2:5" ht="15.75">
      <c r="B51" s="53">
        <v>71</v>
      </c>
      <c r="C51" s="55" t="s">
        <v>115</v>
      </c>
      <c r="D51" s="53" t="s">
        <v>31</v>
      </c>
      <c r="E51" s="55" t="s">
        <v>50</v>
      </c>
    </row>
    <row r="52" spans="2:5" ht="15.75">
      <c r="B52" s="53">
        <v>72</v>
      </c>
      <c r="C52" s="55" t="s">
        <v>159</v>
      </c>
      <c r="D52" s="53" t="s">
        <v>31</v>
      </c>
      <c r="E52" s="55" t="s">
        <v>36</v>
      </c>
    </row>
    <row r="53" spans="2:5" ht="15.75">
      <c r="B53" s="53">
        <v>258</v>
      </c>
      <c r="C53" s="55" t="s">
        <v>160</v>
      </c>
      <c r="D53" s="53" t="s">
        <v>31</v>
      </c>
      <c r="E53" s="55" t="s">
        <v>36</v>
      </c>
    </row>
    <row r="54" spans="2:5" ht="15.75">
      <c r="B54" s="53">
        <v>12</v>
      </c>
      <c r="C54" s="55" t="s">
        <v>105</v>
      </c>
      <c r="D54" s="53">
        <v>2</v>
      </c>
      <c r="E54" s="55" t="s">
        <v>37</v>
      </c>
    </row>
    <row r="55" spans="2:5" ht="15.75">
      <c r="B55" s="53">
        <v>16</v>
      </c>
      <c r="C55" s="55" t="s">
        <v>149</v>
      </c>
      <c r="D55" s="53">
        <v>2</v>
      </c>
      <c r="E55" s="55" t="s">
        <v>37</v>
      </c>
    </row>
    <row r="56" spans="2:5" ht="15.75">
      <c r="B56" s="53">
        <v>53</v>
      </c>
      <c r="C56" s="55" t="s">
        <v>162</v>
      </c>
      <c r="D56" s="53" t="s">
        <v>31</v>
      </c>
      <c r="E56" s="55" t="s">
        <v>76</v>
      </c>
    </row>
    <row r="57" spans="2:5" ht="15.75">
      <c r="B57" s="53">
        <v>33</v>
      </c>
      <c r="C57" s="55" t="s">
        <v>167</v>
      </c>
      <c r="D57" s="53" t="s">
        <v>31</v>
      </c>
      <c r="E57" s="55" t="s">
        <v>37</v>
      </c>
    </row>
    <row r="58" spans="2:5" ht="15.75">
      <c r="B58" s="53">
        <v>40</v>
      </c>
      <c r="C58" s="55" t="s">
        <v>163</v>
      </c>
      <c r="D58" s="53" t="s">
        <v>31</v>
      </c>
      <c r="E58" s="55" t="s">
        <v>36</v>
      </c>
    </row>
    <row r="59" spans="2:5" ht="15.75">
      <c r="B59" s="53">
        <v>78</v>
      </c>
      <c r="C59" s="54" t="s">
        <v>171</v>
      </c>
      <c r="D59" s="53" t="s">
        <v>31</v>
      </c>
      <c r="E59" s="55" t="s">
        <v>172</v>
      </c>
    </row>
    <row r="60" spans="2:5" ht="15.75">
      <c r="B60" s="53">
        <v>58</v>
      </c>
      <c r="C60" s="55" t="s">
        <v>121</v>
      </c>
      <c r="D60" s="53" t="s">
        <v>31</v>
      </c>
      <c r="E60" s="55" t="s">
        <v>50</v>
      </c>
    </row>
    <row r="61" spans="2:5" ht="15.75">
      <c r="B61" s="53">
        <v>9</v>
      </c>
      <c r="C61" s="55" t="s">
        <v>131</v>
      </c>
      <c r="D61" s="53" t="s">
        <v>31</v>
      </c>
      <c r="E61" s="55" t="s">
        <v>99</v>
      </c>
    </row>
    <row r="62" spans="2:5" ht="15.75">
      <c r="B62" s="53">
        <v>11</v>
      </c>
      <c r="C62" s="55" t="s">
        <v>118</v>
      </c>
      <c r="D62" s="53" t="s">
        <v>31</v>
      </c>
      <c r="E62" s="55" t="s">
        <v>50</v>
      </c>
    </row>
    <row r="63" spans="2:5" ht="15.75">
      <c r="B63" s="53">
        <v>85</v>
      </c>
      <c r="C63" s="55" t="s">
        <v>173</v>
      </c>
      <c r="D63" s="53">
        <v>1</v>
      </c>
      <c r="E63" s="55" t="s">
        <v>174</v>
      </c>
    </row>
    <row r="64" spans="2:5" ht="15.75">
      <c r="B64" s="53">
        <v>55</v>
      </c>
      <c r="C64" s="55" t="s">
        <v>120</v>
      </c>
      <c r="D64" s="53" t="s">
        <v>31</v>
      </c>
      <c r="E64" s="55" t="s">
        <v>50</v>
      </c>
    </row>
    <row r="65" spans="2:5" ht="15.75">
      <c r="B65" s="53">
        <v>35</v>
      </c>
      <c r="C65" s="55" t="s">
        <v>175</v>
      </c>
      <c r="D65" s="53">
        <v>1</v>
      </c>
      <c r="E65" s="55" t="s">
        <v>174</v>
      </c>
    </row>
    <row r="66" spans="2:5" ht="15.75">
      <c r="B66" s="53">
        <v>50</v>
      </c>
      <c r="C66" s="55" t="s">
        <v>122</v>
      </c>
      <c r="D66" s="53" t="s">
        <v>31</v>
      </c>
      <c r="E66" s="55" t="s">
        <v>50</v>
      </c>
    </row>
    <row r="67" spans="2:5" ht="15.75">
      <c r="B67" s="53">
        <v>44</v>
      </c>
      <c r="C67" s="55" t="s">
        <v>176</v>
      </c>
      <c r="D67" s="53" t="s">
        <v>31</v>
      </c>
      <c r="E67" s="55" t="s">
        <v>36</v>
      </c>
    </row>
    <row r="68" spans="2:5" ht="15.75">
      <c r="B68" s="53">
        <v>99</v>
      </c>
      <c r="C68" s="55" t="s">
        <v>132</v>
      </c>
      <c r="D68" s="53" t="s">
        <v>31</v>
      </c>
      <c r="E68" s="55" t="s">
        <v>50</v>
      </c>
    </row>
    <row r="69" spans="2:5" ht="15.75">
      <c r="B69" s="53">
        <v>31</v>
      </c>
      <c r="C69" s="55" t="s">
        <v>117</v>
      </c>
      <c r="D69" s="53" t="s">
        <v>31</v>
      </c>
      <c r="E69" s="55" t="s">
        <v>50</v>
      </c>
    </row>
  </sheetData>
  <sheetProtection formatCells="0" formatColumns="0" formatRows="0" insertColumns="0" insertRows="0" insertHyperlinks="0" deleteColumns="0" deleteRows="0" autoFilter="0" pivotTables="0"/>
  <mergeCells count="20">
    <mergeCell ref="M7:M9"/>
    <mergeCell ref="J8:J9"/>
    <mergeCell ref="G7:G9"/>
    <mergeCell ref="D7:D9"/>
    <mergeCell ref="C7:C9"/>
    <mergeCell ref="E7:E9"/>
    <mergeCell ref="F7:F9"/>
    <mergeCell ref="L7:L9"/>
    <mergeCell ref="H7:I7"/>
    <mergeCell ref="K8:K9"/>
    <mergeCell ref="A7:A9"/>
    <mergeCell ref="B7:B9"/>
    <mergeCell ref="H8:H9"/>
    <mergeCell ref="I8:I9"/>
    <mergeCell ref="M1:M4"/>
    <mergeCell ref="A2:K2"/>
    <mergeCell ref="A3:K3"/>
    <mergeCell ref="A4:L4"/>
    <mergeCell ref="A5:L5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0:J15 J17:J20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15 H17:H19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83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8.5" customHeight="1">
      <c r="A2" s="86" t="s">
        <v>211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28"/>
    </row>
    <row r="3" spans="1:12" ht="15.7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29"/>
    </row>
    <row r="4" spans="1:12" ht="15.75" customHeight="1">
      <c r="A4" s="87" t="s">
        <v>206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18" customHeight="1">
      <c r="A5" s="88" t="s">
        <v>56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ht="7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75" t="s">
        <v>22</v>
      </c>
      <c r="B7" s="75" t="s">
        <v>0</v>
      </c>
      <c r="C7" s="75" t="s">
        <v>1</v>
      </c>
      <c r="D7" s="75" t="s">
        <v>28</v>
      </c>
      <c r="E7" s="75" t="s">
        <v>25</v>
      </c>
      <c r="F7" s="75" t="s">
        <v>26</v>
      </c>
      <c r="G7" s="75" t="s">
        <v>2</v>
      </c>
      <c r="H7" s="75" t="s">
        <v>3</v>
      </c>
      <c r="I7" s="77"/>
      <c r="J7" s="75" t="s">
        <v>4</v>
      </c>
      <c r="K7" s="77"/>
      <c r="L7" s="78" t="s">
        <v>29</v>
      </c>
    </row>
    <row r="8" spans="1:12" ht="12.75">
      <c r="A8" s="76"/>
      <c r="B8" s="75"/>
      <c r="C8" s="75"/>
      <c r="D8" s="76"/>
      <c r="E8" s="76"/>
      <c r="F8" s="75"/>
      <c r="G8" s="76"/>
      <c r="H8" s="75" t="s">
        <v>11</v>
      </c>
      <c r="I8" s="82" t="s">
        <v>24</v>
      </c>
      <c r="J8" s="75" t="s">
        <v>11</v>
      </c>
      <c r="K8" s="82" t="s">
        <v>24</v>
      </c>
      <c r="L8" s="78"/>
    </row>
    <row r="9" spans="1:12" ht="27.75" customHeight="1">
      <c r="A9" s="76"/>
      <c r="B9" s="75"/>
      <c r="C9" s="75"/>
      <c r="D9" s="76"/>
      <c r="E9" s="76"/>
      <c r="F9" s="75"/>
      <c r="G9" s="76"/>
      <c r="H9" s="76"/>
      <c r="I9" s="83"/>
      <c r="J9" s="76"/>
      <c r="K9" s="83"/>
      <c r="L9" s="78"/>
    </row>
    <row r="10" spans="1:12" ht="15.75" customHeight="1">
      <c r="A10" s="47">
        <v>1</v>
      </c>
      <c r="B10" s="38">
        <v>5</v>
      </c>
      <c r="C10" s="40" t="s">
        <v>113</v>
      </c>
      <c r="D10" s="38" t="s">
        <v>32</v>
      </c>
      <c r="E10" s="40" t="s">
        <v>35</v>
      </c>
      <c r="F10" s="46" t="s">
        <v>30</v>
      </c>
      <c r="G10" s="42" t="s">
        <v>43</v>
      </c>
      <c r="H10" s="38">
        <v>1</v>
      </c>
      <c r="I10" s="27">
        <v>25</v>
      </c>
      <c r="J10" s="38">
        <v>1</v>
      </c>
      <c r="K10" s="27">
        <v>25</v>
      </c>
      <c r="L10" s="39">
        <v>50</v>
      </c>
    </row>
    <row r="11" spans="1:12" ht="15.75" customHeight="1">
      <c r="A11" s="47">
        <v>2</v>
      </c>
      <c r="B11" s="38">
        <v>42</v>
      </c>
      <c r="C11" s="40" t="s">
        <v>201</v>
      </c>
      <c r="D11" s="38" t="s">
        <v>34</v>
      </c>
      <c r="E11" s="40" t="s">
        <v>36</v>
      </c>
      <c r="F11" s="46" t="s">
        <v>30</v>
      </c>
      <c r="G11" s="42" t="s">
        <v>41</v>
      </c>
      <c r="H11" s="38">
        <v>2</v>
      </c>
      <c r="I11" s="27">
        <v>22</v>
      </c>
      <c r="J11" s="38">
        <v>2</v>
      </c>
      <c r="K11" s="27">
        <v>22</v>
      </c>
      <c r="L11" s="39">
        <v>44</v>
      </c>
    </row>
    <row r="12" spans="1:12" ht="15.75" customHeight="1">
      <c r="A12" s="47">
        <v>3</v>
      </c>
      <c r="B12" s="38">
        <v>30</v>
      </c>
      <c r="C12" s="40" t="s">
        <v>112</v>
      </c>
      <c r="D12" s="38" t="s">
        <v>32</v>
      </c>
      <c r="E12" s="40" t="s">
        <v>36</v>
      </c>
      <c r="F12" s="46" t="s">
        <v>30</v>
      </c>
      <c r="G12" s="42" t="s">
        <v>41</v>
      </c>
      <c r="H12" s="38">
        <v>3</v>
      </c>
      <c r="I12" s="27">
        <v>20</v>
      </c>
      <c r="J12" s="38">
        <v>3</v>
      </c>
      <c r="K12" s="27">
        <v>20</v>
      </c>
      <c r="L12" s="39">
        <v>40</v>
      </c>
    </row>
    <row r="13" spans="1:12" ht="15.75" customHeight="1">
      <c r="A13" s="47">
        <v>4</v>
      </c>
      <c r="B13" s="38">
        <v>57</v>
      </c>
      <c r="C13" s="40" t="s">
        <v>55</v>
      </c>
      <c r="D13" s="38" t="s">
        <v>31</v>
      </c>
      <c r="E13" s="40" t="s">
        <v>36</v>
      </c>
      <c r="F13" s="46" t="s">
        <v>30</v>
      </c>
      <c r="G13" s="42" t="s">
        <v>40</v>
      </c>
      <c r="H13" s="38">
        <v>4</v>
      </c>
      <c r="I13" s="27">
        <v>18</v>
      </c>
      <c r="J13" s="38">
        <v>4</v>
      </c>
      <c r="K13" s="27">
        <v>18</v>
      </c>
      <c r="L13" s="39">
        <v>36</v>
      </c>
    </row>
    <row r="14" spans="1:12" ht="15.75" customHeight="1">
      <c r="A14" s="47">
        <v>5</v>
      </c>
      <c r="B14" s="38">
        <v>55</v>
      </c>
      <c r="C14" s="40" t="s">
        <v>57</v>
      </c>
      <c r="D14" s="38" t="s">
        <v>31</v>
      </c>
      <c r="E14" s="40" t="s">
        <v>35</v>
      </c>
      <c r="F14" s="46" t="s">
        <v>30</v>
      </c>
      <c r="G14" s="42" t="s">
        <v>43</v>
      </c>
      <c r="H14" s="38">
        <v>5</v>
      </c>
      <c r="I14" s="27">
        <v>16</v>
      </c>
      <c r="J14" s="38">
        <v>5</v>
      </c>
      <c r="K14" s="27">
        <v>16</v>
      </c>
      <c r="L14" s="39">
        <v>32</v>
      </c>
    </row>
    <row r="15" spans="1:12" ht="15.75" customHeight="1">
      <c r="A15" s="47">
        <v>6</v>
      </c>
      <c r="B15" s="38">
        <v>92</v>
      </c>
      <c r="C15" s="40" t="s">
        <v>168</v>
      </c>
      <c r="D15" s="38" t="s">
        <v>31</v>
      </c>
      <c r="E15" s="40" t="s">
        <v>169</v>
      </c>
      <c r="F15" s="46" t="s">
        <v>30</v>
      </c>
      <c r="G15" s="38" t="s">
        <v>38</v>
      </c>
      <c r="H15" s="38">
        <v>6</v>
      </c>
      <c r="I15" s="27">
        <v>15</v>
      </c>
      <c r="J15" s="38">
        <v>6</v>
      </c>
      <c r="K15" s="27">
        <v>15</v>
      </c>
      <c r="L15" s="39">
        <v>30</v>
      </c>
    </row>
    <row r="16" spans="1:12" ht="15.75" customHeight="1">
      <c r="A16" s="47">
        <v>7</v>
      </c>
      <c r="B16" s="38">
        <v>19</v>
      </c>
      <c r="C16" s="40" t="s">
        <v>200</v>
      </c>
      <c r="D16" s="38" t="s">
        <v>31</v>
      </c>
      <c r="E16" s="40" t="s">
        <v>35</v>
      </c>
      <c r="F16" s="46" t="s">
        <v>30</v>
      </c>
      <c r="G16" s="42" t="s">
        <v>39</v>
      </c>
      <c r="H16" s="38">
        <v>8</v>
      </c>
      <c r="I16" s="27">
        <v>13</v>
      </c>
      <c r="J16" s="38">
        <v>7</v>
      </c>
      <c r="K16" s="27">
        <v>14</v>
      </c>
      <c r="L16" s="39">
        <v>27</v>
      </c>
    </row>
    <row r="17" spans="1:12" ht="15.75" customHeight="1">
      <c r="A17" s="47">
        <v>8</v>
      </c>
      <c r="B17" s="38">
        <v>87</v>
      </c>
      <c r="C17" s="41" t="s">
        <v>170</v>
      </c>
      <c r="D17" s="38" t="s">
        <v>31</v>
      </c>
      <c r="E17" s="40" t="s">
        <v>36</v>
      </c>
      <c r="F17" s="46" t="s">
        <v>30</v>
      </c>
      <c r="G17" s="42" t="s">
        <v>39</v>
      </c>
      <c r="H17" s="38">
        <v>7</v>
      </c>
      <c r="I17" s="27">
        <v>14</v>
      </c>
      <c r="J17" s="38">
        <v>11</v>
      </c>
      <c r="K17" s="27">
        <v>10</v>
      </c>
      <c r="L17" s="39">
        <v>24</v>
      </c>
    </row>
    <row r="18" spans="1:12" ht="15.75" customHeight="1">
      <c r="A18" s="47">
        <v>9</v>
      </c>
      <c r="B18" s="38">
        <v>49</v>
      </c>
      <c r="C18" s="40" t="s">
        <v>114</v>
      </c>
      <c r="D18" s="38" t="s">
        <v>31</v>
      </c>
      <c r="E18" s="40" t="s">
        <v>102</v>
      </c>
      <c r="F18" s="46" t="s">
        <v>30</v>
      </c>
      <c r="G18" s="38" t="s">
        <v>38</v>
      </c>
      <c r="H18" s="38">
        <v>10</v>
      </c>
      <c r="I18" s="27">
        <v>11</v>
      </c>
      <c r="J18" s="38">
        <v>8</v>
      </c>
      <c r="K18" s="27">
        <v>13</v>
      </c>
      <c r="L18" s="39">
        <v>24</v>
      </c>
    </row>
    <row r="19" spans="1:12" ht="15.75" customHeight="1">
      <c r="A19" s="47">
        <v>10</v>
      </c>
      <c r="B19" s="38">
        <v>69</v>
      </c>
      <c r="C19" s="40" t="s">
        <v>67</v>
      </c>
      <c r="D19" s="38" t="s">
        <v>31</v>
      </c>
      <c r="E19" s="40" t="s">
        <v>36</v>
      </c>
      <c r="F19" s="46" t="s">
        <v>30</v>
      </c>
      <c r="G19" s="38" t="s">
        <v>38</v>
      </c>
      <c r="H19" s="38">
        <v>9</v>
      </c>
      <c r="I19" s="27">
        <v>12</v>
      </c>
      <c r="J19" s="38">
        <v>9</v>
      </c>
      <c r="K19" s="27">
        <v>12</v>
      </c>
      <c r="L19" s="39">
        <v>24</v>
      </c>
    </row>
    <row r="20" spans="1:12" ht="15.75">
      <c r="A20" s="47">
        <v>11</v>
      </c>
      <c r="B20" s="38">
        <v>51</v>
      </c>
      <c r="C20" s="40" t="s">
        <v>203</v>
      </c>
      <c r="D20" s="38" t="s">
        <v>31</v>
      </c>
      <c r="E20" s="40" t="s">
        <v>35</v>
      </c>
      <c r="F20" s="46" t="s">
        <v>30</v>
      </c>
      <c r="G20" s="42" t="s">
        <v>43</v>
      </c>
      <c r="H20" s="38">
        <v>11</v>
      </c>
      <c r="I20" s="27">
        <v>10</v>
      </c>
      <c r="J20" s="38">
        <v>10</v>
      </c>
      <c r="K20" s="27">
        <v>11</v>
      </c>
      <c r="L20" s="39">
        <v>21</v>
      </c>
    </row>
    <row r="21" spans="1:12" ht="15.75">
      <c r="A21" s="47">
        <v>12</v>
      </c>
      <c r="B21" s="38">
        <v>43</v>
      </c>
      <c r="C21" s="40" t="s">
        <v>177</v>
      </c>
      <c r="D21" s="38" t="s">
        <v>31</v>
      </c>
      <c r="E21" s="40" t="s">
        <v>35</v>
      </c>
      <c r="F21" s="46" t="s">
        <v>30</v>
      </c>
      <c r="G21" s="38" t="s">
        <v>38</v>
      </c>
      <c r="H21" s="38">
        <v>12</v>
      </c>
      <c r="I21" s="27">
        <v>9</v>
      </c>
      <c r="J21" s="38">
        <v>12</v>
      </c>
      <c r="K21" s="27">
        <v>9</v>
      </c>
      <c r="L21" s="39">
        <v>18</v>
      </c>
    </row>
    <row r="22" spans="1:12" ht="15.75">
      <c r="A22" s="47">
        <v>13</v>
      </c>
      <c r="B22" s="38">
        <v>10</v>
      </c>
      <c r="C22" s="41" t="s">
        <v>119</v>
      </c>
      <c r="D22" s="38" t="s">
        <v>31</v>
      </c>
      <c r="E22" s="40" t="s">
        <v>36</v>
      </c>
      <c r="F22" s="46" t="s">
        <v>30</v>
      </c>
      <c r="G22" s="42" t="s">
        <v>39</v>
      </c>
      <c r="H22" s="38">
        <v>13</v>
      </c>
      <c r="I22" s="27">
        <v>8</v>
      </c>
      <c r="J22" s="38">
        <v>13</v>
      </c>
      <c r="K22" s="27">
        <v>8</v>
      </c>
      <c r="L22" s="39">
        <v>16</v>
      </c>
    </row>
    <row r="23" spans="1:12" ht="15.75">
      <c r="A23" s="47">
        <v>14</v>
      </c>
      <c r="B23" s="38">
        <v>50</v>
      </c>
      <c r="C23" s="40" t="s">
        <v>122</v>
      </c>
      <c r="D23" s="38" t="s">
        <v>31</v>
      </c>
      <c r="E23" s="40" t="s">
        <v>50</v>
      </c>
      <c r="F23" s="46" t="s">
        <v>30</v>
      </c>
      <c r="G23" s="38" t="s">
        <v>38</v>
      </c>
      <c r="H23" s="38">
        <v>15</v>
      </c>
      <c r="I23" s="27">
        <v>6</v>
      </c>
      <c r="J23" s="38">
        <v>14</v>
      </c>
      <c r="K23" s="27">
        <v>7</v>
      </c>
      <c r="L23" s="39">
        <v>13</v>
      </c>
    </row>
    <row r="24" spans="1:12" ht="15.75">
      <c r="A24" s="47">
        <v>15</v>
      </c>
      <c r="B24" s="38">
        <v>8</v>
      </c>
      <c r="C24" s="40" t="s">
        <v>90</v>
      </c>
      <c r="D24" s="38" t="s">
        <v>31</v>
      </c>
      <c r="E24" s="40" t="s">
        <v>91</v>
      </c>
      <c r="F24" s="46" t="s">
        <v>30</v>
      </c>
      <c r="G24" s="38" t="s">
        <v>38</v>
      </c>
      <c r="H24" s="38">
        <v>14</v>
      </c>
      <c r="I24" s="27">
        <v>7</v>
      </c>
      <c r="J24" s="38">
        <v>15</v>
      </c>
      <c r="K24" s="27">
        <v>6</v>
      </c>
      <c r="L24" s="39">
        <v>13</v>
      </c>
    </row>
    <row r="25" spans="1:12" ht="15.75">
      <c r="A25" s="47">
        <v>16</v>
      </c>
      <c r="B25" s="38">
        <v>94</v>
      </c>
      <c r="C25" s="40" t="s">
        <v>166</v>
      </c>
      <c r="D25" s="38" t="s">
        <v>31</v>
      </c>
      <c r="E25" s="40" t="s">
        <v>46</v>
      </c>
      <c r="F25" s="46" t="s">
        <v>30</v>
      </c>
      <c r="G25" s="38" t="s">
        <v>38</v>
      </c>
      <c r="H25" s="38">
        <v>16</v>
      </c>
      <c r="I25" s="27">
        <v>5</v>
      </c>
      <c r="J25" s="38">
        <v>16</v>
      </c>
      <c r="K25" s="27">
        <v>5</v>
      </c>
      <c r="L25" s="39">
        <v>10</v>
      </c>
    </row>
    <row r="26" spans="1:12" ht="15.75">
      <c r="A26" s="47">
        <v>17</v>
      </c>
      <c r="B26" s="38">
        <v>56</v>
      </c>
      <c r="C26" s="40" t="s">
        <v>123</v>
      </c>
      <c r="D26" s="38" t="s">
        <v>31</v>
      </c>
      <c r="E26" s="40" t="s">
        <v>35</v>
      </c>
      <c r="F26" s="46" t="s">
        <v>30</v>
      </c>
      <c r="G26" s="42" t="s">
        <v>43</v>
      </c>
      <c r="H26" s="38" t="s">
        <v>82</v>
      </c>
      <c r="I26" s="27">
        <v>0</v>
      </c>
      <c r="J26" s="38" t="s">
        <v>82</v>
      </c>
      <c r="K26" s="27">
        <v>0</v>
      </c>
      <c r="L26" s="39">
        <v>0</v>
      </c>
    </row>
    <row r="27" spans="1:12" ht="15.75">
      <c r="A27" s="47">
        <v>18</v>
      </c>
      <c r="B27" s="58"/>
      <c r="C27" s="58"/>
      <c r="D27" s="58"/>
      <c r="E27" s="58"/>
      <c r="F27" s="46"/>
      <c r="G27" s="42"/>
      <c r="H27" s="38"/>
      <c r="I27" s="27"/>
      <c r="J27" s="38"/>
      <c r="K27" s="27"/>
      <c r="L27" s="39"/>
    </row>
    <row r="28" spans="1:12" ht="15.75">
      <c r="A28" s="47">
        <v>19</v>
      </c>
      <c r="B28" s="58"/>
      <c r="C28" s="58"/>
      <c r="D28" s="58"/>
      <c r="E28" s="58"/>
      <c r="F28" s="46"/>
      <c r="G28" s="42"/>
      <c r="H28" s="38"/>
      <c r="I28" s="27"/>
      <c r="J28" s="38"/>
      <c r="K28" s="27"/>
      <c r="L28" s="39"/>
    </row>
    <row r="29" spans="2:13" ht="15.75">
      <c r="B29" s="32" t="s">
        <v>23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1"/>
    </row>
    <row r="30" spans="2:13" ht="15.75">
      <c r="B30" s="32" t="s">
        <v>66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ht="15.75">
      <c r="B31" s="32" t="s">
        <v>45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1"/>
    </row>
    <row r="32" spans="2:13" ht="15.75">
      <c r="B32" s="74" t="s">
        <v>58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46" spans="2:5" ht="15.75">
      <c r="B46" s="53">
        <v>111</v>
      </c>
      <c r="C46" s="55" t="s">
        <v>202</v>
      </c>
      <c r="D46" s="53" t="s">
        <v>31</v>
      </c>
      <c r="E46" s="55" t="s">
        <v>35</v>
      </c>
    </row>
    <row r="47" spans="2:5" ht="15.75">
      <c r="B47" s="53">
        <v>300</v>
      </c>
      <c r="C47" s="54" t="s">
        <v>178</v>
      </c>
      <c r="D47" s="53" t="s">
        <v>31</v>
      </c>
      <c r="E47" s="55" t="s">
        <v>116</v>
      </c>
    </row>
    <row r="48" spans="2:5" ht="15.75">
      <c r="B48" s="53">
        <v>46</v>
      </c>
      <c r="C48" s="55" t="s">
        <v>204</v>
      </c>
      <c r="D48" s="53" t="s">
        <v>31</v>
      </c>
      <c r="E48" s="55" t="s">
        <v>205</v>
      </c>
    </row>
  </sheetData>
  <sheetProtection/>
  <mergeCells count="19">
    <mergeCell ref="B32:M32"/>
    <mergeCell ref="G7:G9"/>
    <mergeCell ref="H7:I7"/>
    <mergeCell ref="J7:K7"/>
    <mergeCell ref="L7:L9"/>
    <mergeCell ref="H8:H9"/>
    <mergeCell ref="I8:I9"/>
    <mergeCell ref="J8:J9"/>
    <mergeCell ref="K8:K9"/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8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8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2.140625" style="60" customWidth="1"/>
    <col min="2" max="6" width="20.7109375" style="60" customWidth="1"/>
    <col min="7" max="16384" width="9.140625" style="60" customWidth="1"/>
  </cols>
  <sheetData>
    <row r="1" spans="1:6" ht="12.75">
      <c r="A1" s="59"/>
      <c r="B1" s="59"/>
      <c r="C1" s="59"/>
      <c r="D1" s="59"/>
      <c r="E1" s="59"/>
      <c r="F1" s="59"/>
    </row>
    <row r="2" spans="1:6" ht="90" customHeight="1">
      <c r="A2" s="61"/>
      <c r="B2" s="62"/>
      <c r="C2" s="62"/>
      <c r="D2" s="62"/>
      <c r="E2" s="62"/>
      <c r="F2" s="62"/>
    </row>
    <row r="3" spans="1:12" ht="14.25" customHeight="1">
      <c r="A3" s="90" t="s">
        <v>211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63"/>
    </row>
    <row r="4" spans="1:12" ht="14.25" customHeight="1">
      <c r="A4" s="91" t="s">
        <v>212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64"/>
    </row>
    <row r="5" spans="1:12" ht="15.75" customHeight="1">
      <c r="A5" s="87" t="s">
        <v>206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6" ht="15.75">
      <c r="A6" s="65"/>
      <c r="B6" s="65"/>
      <c r="C6" s="65"/>
      <c r="D6" s="65"/>
      <c r="E6" s="65"/>
      <c r="F6" s="66"/>
    </row>
    <row r="7" spans="1:6" ht="12.75">
      <c r="A7" s="92" t="s">
        <v>22</v>
      </c>
      <c r="B7" s="94" t="s">
        <v>26</v>
      </c>
      <c r="C7" s="96" t="s">
        <v>25</v>
      </c>
      <c r="D7" s="96" t="s">
        <v>213</v>
      </c>
      <c r="E7" s="96" t="s">
        <v>214</v>
      </c>
      <c r="F7" s="99" t="s">
        <v>215</v>
      </c>
    </row>
    <row r="8" spans="1:6" ht="12.75">
      <c r="A8" s="93"/>
      <c r="B8" s="95"/>
      <c r="C8" s="97"/>
      <c r="D8" s="98"/>
      <c r="E8" s="98"/>
      <c r="F8" s="100"/>
    </row>
    <row r="9" spans="1:6" ht="12.75">
      <c r="A9" s="93"/>
      <c r="B9" s="95"/>
      <c r="C9" s="97"/>
      <c r="D9" s="98"/>
      <c r="E9" s="98"/>
      <c r="F9" s="100"/>
    </row>
    <row r="10" spans="1:6" ht="30" customHeight="1">
      <c r="A10" s="67">
        <v>1</v>
      </c>
      <c r="B10" s="70" t="s">
        <v>218</v>
      </c>
      <c r="C10" s="69" t="s">
        <v>36</v>
      </c>
      <c r="D10" s="69">
        <v>163</v>
      </c>
      <c r="E10" s="69">
        <v>161</v>
      </c>
      <c r="F10" s="67">
        <v>364</v>
      </c>
    </row>
    <row r="11" spans="1:6" ht="30" customHeight="1">
      <c r="A11" s="67">
        <v>2</v>
      </c>
      <c r="B11" s="68" t="s">
        <v>217</v>
      </c>
      <c r="C11" s="69" t="s">
        <v>35</v>
      </c>
      <c r="D11" s="69">
        <v>151</v>
      </c>
      <c r="E11" s="69">
        <v>158</v>
      </c>
      <c r="F11" s="67">
        <v>309</v>
      </c>
    </row>
    <row r="12" spans="1:6" ht="30" customHeight="1">
      <c r="A12" s="67">
        <v>3</v>
      </c>
      <c r="B12" s="68" t="s">
        <v>216</v>
      </c>
      <c r="C12" s="69" t="s">
        <v>36</v>
      </c>
      <c r="D12" s="69">
        <v>160</v>
      </c>
      <c r="E12" s="69">
        <v>120</v>
      </c>
      <c r="F12" s="67">
        <v>280</v>
      </c>
    </row>
    <row r="13" spans="1:6" ht="30" customHeight="1">
      <c r="A13" s="67">
        <v>4</v>
      </c>
      <c r="B13" s="71" t="s">
        <v>219</v>
      </c>
      <c r="C13" s="69" t="s">
        <v>37</v>
      </c>
      <c r="D13" s="69">
        <v>112</v>
      </c>
      <c r="E13" s="69">
        <v>83</v>
      </c>
      <c r="F13" s="67">
        <v>195</v>
      </c>
    </row>
    <row r="14" ht="30" customHeight="1"/>
    <row r="16" spans="1:12" ht="15.75">
      <c r="A16" s="72" t="s">
        <v>23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3"/>
    </row>
    <row r="17" spans="1:12" ht="15.75">
      <c r="A17" s="72" t="s">
        <v>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5.75">
      <c r="A18" s="72" t="s">
        <v>45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3"/>
    </row>
    <row r="19" spans="1:12" ht="15.75">
      <c r="A19" s="89" t="s">
        <v>58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</sheetData>
  <sheetProtection/>
  <mergeCells count="10">
    <mergeCell ref="A19:L19"/>
    <mergeCell ref="A3:K3"/>
    <mergeCell ref="A4:K4"/>
    <mergeCell ref="A5:L5"/>
    <mergeCell ref="A7:A9"/>
    <mergeCell ref="B7:B9"/>
    <mergeCell ref="C7:C9"/>
    <mergeCell ref="D7:D9"/>
    <mergeCell ref="E7:E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2016-05-19T00:53:08Z</cp:lastPrinted>
  <dcterms:created xsi:type="dcterms:W3CDTF">1996-10-08T23:32:33Z</dcterms:created>
  <dcterms:modified xsi:type="dcterms:W3CDTF">2016-09-26T00:40:55Z</dcterms:modified>
  <cp:category/>
  <cp:version/>
  <cp:contentType/>
  <cp:contentStatus/>
</cp:coreProperties>
</file>